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omments11.xml" ContentType="application/vnd.openxmlformats-officedocument.spreadsheetml.comments+xml"/>
  <Override PartName="/xl/drawings/drawing17.xml" ContentType="application/vnd.openxmlformats-officedocument.drawing+xml"/>
  <Override PartName="/xl/comments12.xml" ContentType="application/vnd.openxmlformats-officedocument.spreadsheetml.comments+xml"/>
  <Override PartName="/xl/drawings/drawing18.xml" ContentType="application/vnd.openxmlformats-officedocument.drawing+xml"/>
  <Override PartName="/xl/comments13.xml" ContentType="application/vnd.openxmlformats-officedocument.spreadsheetml.comments+xml"/>
  <Override PartName="/xl/drawings/drawing19.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comments15.xml" ContentType="application/vnd.openxmlformats-officedocument.spreadsheetml.comments+xml"/>
  <Override PartName="/xl/drawings/drawing21.xml" ContentType="application/vnd.openxmlformats-officedocument.drawing+xml"/>
  <Override PartName="/xl/comments16.xml" ContentType="application/vnd.openxmlformats-officedocument.spreadsheetml.comments+xml"/>
  <Override PartName="/xl/drawings/drawing22.xml" ContentType="application/vnd.openxmlformats-officedocument.drawing+xml"/>
  <Override PartName="/xl/comments17.xml" ContentType="application/vnd.openxmlformats-officedocument.spreadsheetml.comments+xml"/>
  <Override PartName="/xl/drawings/drawing23.xml" ContentType="application/vnd.openxmlformats-officedocument.drawing+xml"/>
  <Override PartName="/xl/comments18.xml" ContentType="application/vnd.openxmlformats-officedocument.spreadsheetml.comments+xml"/>
  <Override PartName="/xl/drawings/drawing24.xml" ContentType="application/vnd.openxmlformats-officedocument.drawing+xml"/>
  <Override PartName="/xl/comments19.xml" ContentType="application/vnd.openxmlformats-officedocument.spreadsheetml.comments+xml"/>
  <Override PartName="/xl/drawings/drawing25.xml" ContentType="application/vnd.openxmlformats-officedocument.drawing+xml"/>
  <Override PartName="/xl/comments20.xml" ContentType="application/vnd.openxmlformats-officedocument.spreadsheetml.comments+xml"/>
  <Override PartName="/xl/drawings/drawing26.xml" ContentType="application/vnd.openxmlformats-officedocument.drawing+xml"/>
  <Override PartName="/xl/comments21.xml" ContentType="application/vnd.openxmlformats-officedocument.spreadsheetml.comments+xml"/>
  <Override PartName="/xl/drawings/drawing27.xml" ContentType="application/vnd.openxmlformats-officedocument.drawing+xml"/>
  <Override PartName="/xl/comments22.xml" ContentType="application/vnd.openxmlformats-officedocument.spreadsheetml.comments+xml"/>
  <Override PartName="/xl/drawings/drawing28.xml" ContentType="application/vnd.openxmlformats-officedocument.drawing+xml"/>
  <Override PartName="/xl/comments23.xml" ContentType="application/vnd.openxmlformats-officedocument.spreadsheetml.comments+xml"/>
  <Override PartName="/xl/drawings/drawing29.xml" ContentType="application/vnd.openxmlformats-officedocument.drawing+xml"/>
  <Override PartName="/xl/comments24.xml" ContentType="application/vnd.openxmlformats-officedocument.spreadsheetml.comments+xml"/>
  <Override PartName="/xl/drawings/drawing30.xml" ContentType="application/vnd.openxmlformats-officedocument.drawing+xml"/>
  <Override PartName="/xl/comments25.xml" ContentType="application/vnd.openxmlformats-officedocument.spreadsheetml.comments+xml"/>
  <Override PartName="/xl/drawings/drawing31.xml" ContentType="application/vnd.openxmlformats-officedocument.drawing+xml"/>
  <Override PartName="/xl/comments26.xml" ContentType="application/vnd.openxmlformats-officedocument.spreadsheetml.comments+xml"/>
  <Override PartName="/xl/drawings/drawing32.xml" ContentType="application/vnd.openxmlformats-officedocument.drawing+xml"/>
  <Override PartName="/xl/comments27.xml" ContentType="application/vnd.openxmlformats-officedocument.spreadsheetml.comments+xml"/>
  <Override PartName="/xl/drawings/drawing33.xml" ContentType="application/vnd.openxmlformats-officedocument.drawing+xml"/>
  <Override PartName="/xl/comments28.xml" ContentType="application/vnd.openxmlformats-officedocument.spreadsheetml.comments+xml"/>
  <Override PartName="/xl/drawings/drawing34.xml" ContentType="application/vnd.openxmlformats-officedocument.drawing+xml"/>
  <Override PartName="/xl/comments29.xml" ContentType="application/vnd.openxmlformats-officedocument.spreadsheetml.comments+xml"/>
  <Override PartName="/xl/drawings/drawing35.xml" ContentType="application/vnd.openxmlformats-officedocument.drawing+xml"/>
  <Override PartName="/xl/comments30.xml" ContentType="application/vnd.openxmlformats-officedocument.spreadsheetml.comments+xml"/>
  <Override PartName="/xl/drawings/drawing36.xml" ContentType="application/vnd.openxmlformats-officedocument.drawing+xml"/>
  <Override PartName="/xl/comments31.xml" ContentType="application/vnd.openxmlformats-officedocument.spreadsheetml.comments+xml"/>
  <Override PartName="/xl/drawings/drawing37.xml" ContentType="application/vnd.openxmlformats-officedocument.drawing+xml"/>
  <Override PartName="/xl/comments3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Z:\FINANCEIRO - CAU BA\PLANO DE AÇÃO 2019\"/>
    </mc:Choice>
  </mc:AlternateContent>
  <bookViews>
    <workbookView xWindow="0" yWindow="0" windowWidth="25200" windowHeight="11685" tabRatio="884" activeTab="3"/>
  </bookViews>
  <sheets>
    <sheet name="Mapa Estratégico" sheetId="17" r:id="rId1"/>
    <sheet name="Matriz Objetivos x Projetos" sheetId="14" r:id="rId2"/>
    <sheet name="Indicadores e Metas" sheetId="21" r:id="rId3"/>
    <sheet name="Quadro Geral" sheetId="15" r:id="rId4"/>
    <sheet name="Anexo_1.1_Limites Estratégicos" sheetId="23" r:id="rId5"/>
    <sheet name="Anexo_1.2_Usos e Fontes" sheetId="8" r:id="rId6"/>
    <sheet name="Anexo_1.3_ Elemento de Despesas" sheetId="18" r:id="rId7"/>
    <sheet name="Anexo_1.4_Dados" sheetId="1" state="hidden" r:id="rId8"/>
    <sheet name="2019" sheetId="26" r:id="rId9"/>
    <sheet name="Anexo 1.4-Presidência" sheetId="36" r:id="rId10"/>
    <sheet name="Anexo 1.4-Direção Geral" sheetId="37" r:id="rId11"/>
    <sheet name="Anexo 1.4-GETEC" sheetId="38" r:id="rId12"/>
    <sheet name="Anexo 1.4-GEOP" sheetId="39" r:id="rId13"/>
    <sheet name="Anexo 1.4-Gerencia Financeira" sheetId="31" r:id="rId14"/>
    <sheet name="Anexo 1.4-ASSEJUR" sheetId="40" r:id="rId15"/>
    <sheet name="Anexo 1.4-Com. Ética" sheetId="41" r:id="rId16"/>
    <sheet name="Anexo 1.4-Com. Atos" sheetId="42" r:id="rId17"/>
    <sheet name="Anexo 1.4-Com. Exercício" sheetId="43" r:id="rId18"/>
    <sheet name="Anexo 1.4-Com. Planejamento" sheetId="44" r:id="rId19"/>
    <sheet name="Anexo 1.4-Com. Ensino" sheetId="45" r:id="rId20"/>
    <sheet name="Anexo 1.4-Plenária" sheetId="46" r:id="rId21"/>
    <sheet name="Anexo 1.4-Dia Arquiteto" sheetId="47" r:id="rId22"/>
    <sheet name="Anexo 1.4-APC" sheetId="48" r:id="rId23"/>
    <sheet name="Anexo 1.4-Patrocínio" sheetId="49" r:id="rId24"/>
    <sheet name="Anexo 1.4-Fundo de Apoio" sheetId="34" r:id="rId25"/>
    <sheet name="Anexo 1.4-Comunicação " sheetId="50" r:id="rId26"/>
    <sheet name="Anexo 1.4-Capacitação" sheetId="51" r:id="rId27"/>
    <sheet name="Anexo 1.4-Assist. Técnica" sheetId="52" r:id="rId28"/>
    <sheet name="Anexo 1.4-GEAT" sheetId="53" r:id="rId29"/>
    <sheet name="Anexo 1.4-Reforma Sede" sheetId="54" r:id="rId30"/>
    <sheet name="Anexo 1.4-Aquisição Equip." sheetId="35" r:id="rId31"/>
    <sheet name="Anexo 1.4-CSC Fiscalização" sheetId="32" r:id="rId32"/>
    <sheet name="Anexo 1.4-CSC Atendimento" sheetId="33" r:id="rId33"/>
    <sheet name="Anexo 1.4-GEFIS" sheetId="28" r:id="rId34"/>
    <sheet name="Anexo 1.4-Aquisição Sede" sheetId="59" r:id="rId35"/>
    <sheet name="Anexo 1.4-CAUBA Mais Perto" sheetId="60" r:id="rId36"/>
    <sheet name="Anexo 1.4-Concurso Público" sheetId="55" r:id="rId37"/>
    <sheet name="Plan1" sheetId="27" state="hidden" r:id="rId38"/>
  </sheets>
  <externalReferences>
    <externalReference r:id="rId39"/>
  </externalReferences>
  <definedNames>
    <definedName name="_xlnm._FilterDatabase" localSheetId="3" hidden="1">'Quadro Geral'!$A$8:$R$40</definedName>
    <definedName name="A" localSheetId="22">#REF!</definedName>
    <definedName name="A" localSheetId="30">#REF!</definedName>
    <definedName name="A" localSheetId="34">#REF!</definedName>
    <definedName name="A" localSheetId="14">#REF!</definedName>
    <definedName name="A" localSheetId="27">#REF!</definedName>
    <definedName name="A" localSheetId="26">#REF!</definedName>
    <definedName name="A" localSheetId="35">#REF!</definedName>
    <definedName name="A" localSheetId="16">#REF!</definedName>
    <definedName name="A" localSheetId="19">#REF!</definedName>
    <definedName name="A" localSheetId="15">#REF!</definedName>
    <definedName name="A" localSheetId="17">#REF!</definedName>
    <definedName name="A" localSheetId="18">#REF!</definedName>
    <definedName name="A" localSheetId="25">#REF!</definedName>
    <definedName name="A" localSheetId="36">#REF!</definedName>
    <definedName name="A" localSheetId="32">#REF!</definedName>
    <definedName name="A" localSheetId="31">#REF!</definedName>
    <definedName name="A" localSheetId="21">#REF!</definedName>
    <definedName name="A" localSheetId="10">#REF!</definedName>
    <definedName name="A" localSheetId="24">#REF!</definedName>
    <definedName name="A" localSheetId="28">#REF!</definedName>
    <definedName name="A" localSheetId="33">#REF!</definedName>
    <definedName name="A" localSheetId="12">#REF!</definedName>
    <definedName name="A" localSheetId="13">#REF!</definedName>
    <definedName name="A" localSheetId="11">#REF!</definedName>
    <definedName name="A" localSheetId="23">#REF!</definedName>
    <definedName name="A" localSheetId="20">#REF!</definedName>
    <definedName name="A" localSheetId="9">#REF!</definedName>
    <definedName name="A" localSheetId="29">#REF!</definedName>
    <definedName name="A" localSheetId="1">#REF!</definedName>
    <definedName name="A" localSheetId="3">#REF!</definedName>
    <definedName name="A">#REF!</definedName>
    <definedName name="_xlnm.Print_Area" localSheetId="25">'Anexo 1.4-Comunicação '!$A$1:$P$24</definedName>
    <definedName name="_xlnm.Print_Area" localSheetId="5">'Anexo_1.2_Usos e Fontes'!$B$1:$G$36</definedName>
    <definedName name="_xlnm.Print_Area" localSheetId="6">'Anexo_1.3_ Elemento de Despesas'!$A$1:$W$43</definedName>
    <definedName name="_xlnm.Print_Area" localSheetId="7">Anexo_1.4_Dados!$B$1:$F$33</definedName>
    <definedName name="_xlnm.Print_Area" localSheetId="2">'Indicadores e Metas'!$A$1:$E$69</definedName>
    <definedName name="_xlnm.Print_Area" localSheetId="0">'Mapa Estratégico'!$A$1:$I$27</definedName>
    <definedName name="_xlnm.Print_Area" localSheetId="1">'Matriz Objetivos x Projetos'!$A$1:$AL$25</definedName>
    <definedName name="_xlnm.Print_Area" localSheetId="3">'Quadro Geral'!$A$1:$N$47</definedName>
    <definedName name="_xlnm.Database" localSheetId="22">#REF!</definedName>
    <definedName name="_xlnm.Database" localSheetId="30">#REF!</definedName>
    <definedName name="_xlnm.Database" localSheetId="34">#REF!</definedName>
    <definedName name="_xlnm.Database" localSheetId="14">#REF!</definedName>
    <definedName name="_xlnm.Database" localSheetId="27">#REF!</definedName>
    <definedName name="_xlnm.Database" localSheetId="26">#REF!</definedName>
    <definedName name="_xlnm.Database" localSheetId="35">#REF!</definedName>
    <definedName name="_xlnm.Database" localSheetId="16">#REF!</definedName>
    <definedName name="_xlnm.Database" localSheetId="19">#REF!</definedName>
    <definedName name="_xlnm.Database" localSheetId="15">#REF!</definedName>
    <definedName name="_xlnm.Database" localSheetId="17">#REF!</definedName>
    <definedName name="_xlnm.Database" localSheetId="18">#REF!</definedName>
    <definedName name="_xlnm.Database" localSheetId="25">#REF!</definedName>
    <definedName name="_xlnm.Database" localSheetId="36">#REF!</definedName>
    <definedName name="_xlnm.Database" localSheetId="32">#REF!</definedName>
    <definedName name="_xlnm.Database" localSheetId="31">#REF!</definedName>
    <definedName name="_xlnm.Database" localSheetId="21">#REF!</definedName>
    <definedName name="_xlnm.Database" localSheetId="10">#REF!</definedName>
    <definedName name="_xlnm.Database" localSheetId="24">#REF!</definedName>
    <definedName name="_xlnm.Database" localSheetId="28">#REF!</definedName>
    <definedName name="_xlnm.Database" localSheetId="33">#REF!</definedName>
    <definedName name="_xlnm.Database" localSheetId="12">#REF!</definedName>
    <definedName name="_xlnm.Database" localSheetId="13">#REF!</definedName>
    <definedName name="_xlnm.Database" localSheetId="11">#REF!</definedName>
    <definedName name="_xlnm.Database" localSheetId="23">#REF!</definedName>
    <definedName name="_xlnm.Database" localSheetId="20">#REF!</definedName>
    <definedName name="_xlnm.Database" localSheetId="9">#REF!</definedName>
    <definedName name="_xlnm.Database" localSheetId="29">#REF!</definedName>
    <definedName name="_xlnm.Database" localSheetId="1">#REF!</definedName>
    <definedName name="_xlnm.Database" localSheetId="3">#REF!</definedName>
    <definedName name="_xlnm.Database">#REF!</definedName>
    <definedName name="banco_de_dados_sym" localSheetId="22">#REF!</definedName>
    <definedName name="banco_de_dados_sym" localSheetId="30">#REF!</definedName>
    <definedName name="banco_de_dados_sym" localSheetId="34">#REF!</definedName>
    <definedName name="banco_de_dados_sym" localSheetId="14">#REF!</definedName>
    <definedName name="banco_de_dados_sym" localSheetId="27">#REF!</definedName>
    <definedName name="banco_de_dados_sym" localSheetId="26">#REF!</definedName>
    <definedName name="banco_de_dados_sym" localSheetId="35">#REF!</definedName>
    <definedName name="banco_de_dados_sym" localSheetId="16">#REF!</definedName>
    <definedName name="banco_de_dados_sym" localSheetId="19">#REF!</definedName>
    <definedName name="banco_de_dados_sym" localSheetId="15">#REF!</definedName>
    <definedName name="banco_de_dados_sym" localSheetId="17">#REF!</definedName>
    <definedName name="banco_de_dados_sym" localSheetId="18">#REF!</definedName>
    <definedName name="banco_de_dados_sym" localSheetId="25">#REF!</definedName>
    <definedName name="banco_de_dados_sym" localSheetId="36">#REF!</definedName>
    <definedName name="banco_de_dados_sym" localSheetId="32">#REF!</definedName>
    <definedName name="banco_de_dados_sym" localSheetId="31">#REF!</definedName>
    <definedName name="banco_de_dados_sym" localSheetId="21">#REF!</definedName>
    <definedName name="banco_de_dados_sym" localSheetId="10">#REF!</definedName>
    <definedName name="banco_de_dados_sym" localSheetId="24">#REF!</definedName>
    <definedName name="banco_de_dados_sym" localSheetId="28">#REF!</definedName>
    <definedName name="banco_de_dados_sym" localSheetId="12">#REF!</definedName>
    <definedName name="banco_de_dados_sym" localSheetId="13">#REF!</definedName>
    <definedName name="banco_de_dados_sym" localSheetId="11">#REF!</definedName>
    <definedName name="banco_de_dados_sym" localSheetId="23">#REF!</definedName>
    <definedName name="banco_de_dados_sym" localSheetId="20">#REF!</definedName>
    <definedName name="banco_de_dados_sym" localSheetId="9">#REF!</definedName>
    <definedName name="banco_de_dados_sym" localSheetId="29">#REF!</definedName>
    <definedName name="banco_de_dados_sym" localSheetId="1">#REF!</definedName>
    <definedName name="banco_de_dados_sym">#REF!</definedName>
    <definedName name="_xlnm.Criteria" localSheetId="22">#REF!</definedName>
    <definedName name="_xlnm.Criteria" localSheetId="30">#REF!</definedName>
    <definedName name="_xlnm.Criteria" localSheetId="34">#REF!</definedName>
    <definedName name="_xlnm.Criteria" localSheetId="14">#REF!</definedName>
    <definedName name="_xlnm.Criteria" localSheetId="27">#REF!</definedName>
    <definedName name="_xlnm.Criteria" localSheetId="26">#REF!</definedName>
    <definedName name="_xlnm.Criteria" localSheetId="35">#REF!</definedName>
    <definedName name="_xlnm.Criteria" localSheetId="16">#REF!</definedName>
    <definedName name="_xlnm.Criteria" localSheetId="19">#REF!</definedName>
    <definedName name="_xlnm.Criteria" localSheetId="15">#REF!</definedName>
    <definedName name="_xlnm.Criteria" localSheetId="17">#REF!</definedName>
    <definedName name="_xlnm.Criteria" localSheetId="18">#REF!</definedName>
    <definedName name="_xlnm.Criteria" localSheetId="25">#REF!</definedName>
    <definedName name="_xlnm.Criteria" localSheetId="36">#REF!</definedName>
    <definedName name="_xlnm.Criteria" localSheetId="32">#REF!</definedName>
    <definedName name="_xlnm.Criteria" localSheetId="31">#REF!</definedName>
    <definedName name="_xlnm.Criteria" localSheetId="21">#REF!</definedName>
    <definedName name="_xlnm.Criteria" localSheetId="10">#REF!</definedName>
    <definedName name="_xlnm.Criteria" localSheetId="24">#REF!</definedName>
    <definedName name="_xlnm.Criteria" localSheetId="28">#REF!</definedName>
    <definedName name="_xlnm.Criteria" localSheetId="12">#REF!</definedName>
    <definedName name="_xlnm.Criteria" localSheetId="13">#REF!</definedName>
    <definedName name="_xlnm.Criteria" localSheetId="11">#REF!</definedName>
    <definedName name="_xlnm.Criteria" localSheetId="23">#REF!</definedName>
    <definedName name="_xlnm.Criteria" localSheetId="20">#REF!</definedName>
    <definedName name="_xlnm.Criteria" localSheetId="9">#REF!</definedName>
    <definedName name="_xlnm.Criteria" localSheetId="29">#REF!</definedName>
    <definedName name="_xlnm.Criteria" localSheetId="1">#REF!</definedName>
    <definedName name="_xlnm.Criteria">#REF!</definedName>
    <definedName name="dados" localSheetId="22">#REF!</definedName>
    <definedName name="dados" localSheetId="30">#REF!</definedName>
    <definedName name="dados" localSheetId="34">#REF!</definedName>
    <definedName name="dados" localSheetId="14">#REF!</definedName>
    <definedName name="dados" localSheetId="27">#REF!</definedName>
    <definedName name="dados" localSheetId="26">#REF!</definedName>
    <definedName name="dados" localSheetId="35">#REF!</definedName>
    <definedName name="dados" localSheetId="16">#REF!</definedName>
    <definedName name="dados" localSheetId="19">#REF!</definedName>
    <definedName name="dados" localSheetId="15">#REF!</definedName>
    <definedName name="dados" localSheetId="17">#REF!</definedName>
    <definedName name="dados" localSheetId="18">#REF!</definedName>
    <definedName name="dados" localSheetId="25">#REF!</definedName>
    <definedName name="dados" localSheetId="36">#REF!</definedName>
    <definedName name="dados" localSheetId="32">#REF!</definedName>
    <definedName name="dados" localSheetId="31">#REF!</definedName>
    <definedName name="dados" localSheetId="21">#REF!</definedName>
    <definedName name="dados" localSheetId="10">#REF!</definedName>
    <definedName name="dados" localSheetId="24">#REF!</definedName>
    <definedName name="dados" localSheetId="28">#REF!</definedName>
    <definedName name="dados" localSheetId="12">#REF!</definedName>
    <definedName name="dados" localSheetId="13">#REF!</definedName>
    <definedName name="dados" localSheetId="11">#REF!</definedName>
    <definedName name="dados" localSheetId="23">#REF!</definedName>
    <definedName name="dados" localSheetId="20">#REF!</definedName>
    <definedName name="dados" localSheetId="9">#REF!</definedName>
    <definedName name="dados" localSheetId="29">#REF!</definedName>
    <definedName name="dados" localSheetId="1">#REF!</definedName>
    <definedName name="dados">#REF!</definedName>
    <definedName name="huala" localSheetId="22">#REF!</definedName>
    <definedName name="huala" localSheetId="30">#REF!</definedName>
    <definedName name="huala" localSheetId="34">#REF!</definedName>
    <definedName name="huala" localSheetId="14">#REF!</definedName>
    <definedName name="huala" localSheetId="27">#REF!</definedName>
    <definedName name="huala" localSheetId="26">#REF!</definedName>
    <definedName name="huala" localSheetId="35">#REF!</definedName>
    <definedName name="huala" localSheetId="16">#REF!</definedName>
    <definedName name="huala" localSheetId="19">#REF!</definedName>
    <definedName name="huala" localSheetId="15">#REF!</definedName>
    <definedName name="huala" localSheetId="17">#REF!</definedName>
    <definedName name="huala" localSheetId="18">#REF!</definedName>
    <definedName name="huala" localSheetId="25">#REF!</definedName>
    <definedName name="huala" localSheetId="36">#REF!</definedName>
    <definedName name="huala" localSheetId="32">#REF!</definedName>
    <definedName name="huala" localSheetId="31">#REF!</definedName>
    <definedName name="huala" localSheetId="21">#REF!</definedName>
    <definedName name="huala" localSheetId="10">#REF!</definedName>
    <definedName name="huala" localSheetId="24">#REF!</definedName>
    <definedName name="huala" localSheetId="28">#REF!</definedName>
    <definedName name="huala" localSheetId="12">#REF!</definedName>
    <definedName name="huala" localSheetId="13">#REF!</definedName>
    <definedName name="huala" localSheetId="11">#REF!</definedName>
    <definedName name="huala" localSheetId="23">#REF!</definedName>
    <definedName name="huala" localSheetId="20">#REF!</definedName>
    <definedName name="huala" localSheetId="9">#REF!</definedName>
    <definedName name="huala" localSheetId="29">#REF!</definedName>
    <definedName name="huala" localSheetId="1">#REF!</definedName>
    <definedName name="huala">#REF!</definedName>
    <definedName name="kk" localSheetId="22">#REF!</definedName>
    <definedName name="kk" localSheetId="30">#REF!</definedName>
    <definedName name="kk" localSheetId="34">#REF!</definedName>
    <definedName name="kk" localSheetId="14">#REF!</definedName>
    <definedName name="kk" localSheetId="27">#REF!</definedName>
    <definedName name="kk" localSheetId="26">#REF!</definedName>
    <definedName name="kk" localSheetId="35">#REF!</definedName>
    <definedName name="kk" localSheetId="16">#REF!</definedName>
    <definedName name="kk" localSheetId="19">#REF!</definedName>
    <definedName name="kk" localSheetId="15">#REF!</definedName>
    <definedName name="kk" localSheetId="17">#REF!</definedName>
    <definedName name="kk" localSheetId="18">#REF!</definedName>
    <definedName name="kk" localSheetId="25">#REF!</definedName>
    <definedName name="kk" localSheetId="36">#REF!</definedName>
    <definedName name="kk" localSheetId="32">#REF!</definedName>
    <definedName name="kk" localSheetId="31">#REF!</definedName>
    <definedName name="kk" localSheetId="21">#REF!</definedName>
    <definedName name="kk" localSheetId="10">#REF!</definedName>
    <definedName name="kk" localSheetId="24">#REF!</definedName>
    <definedName name="kk" localSheetId="28">#REF!</definedName>
    <definedName name="kk" localSheetId="12">#REF!</definedName>
    <definedName name="kk" localSheetId="13">#REF!</definedName>
    <definedName name="kk" localSheetId="11">#REF!</definedName>
    <definedName name="kk" localSheetId="23">#REF!</definedName>
    <definedName name="kk" localSheetId="20">#REF!</definedName>
    <definedName name="kk" localSheetId="9">#REF!</definedName>
    <definedName name="kk" localSheetId="29">#REF!</definedName>
    <definedName name="kk" localSheetId="1">#REF!</definedName>
    <definedName name="kk">#REF!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5" i="23" l="1"/>
  <c r="H40" i="18" l="1"/>
  <c r="I40" i="18"/>
  <c r="J40" i="18"/>
  <c r="K40" i="18"/>
  <c r="L40" i="18"/>
  <c r="M40" i="18"/>
  <c r="Q40" i="18"/>
  <c r="G40" i="18"/>
  <c r="G11" i="18"/>
  <c r="T42" i="18"/>
  <c r="F11" i="8" l="1"/>
  <c r="F12" i="8"/>
  <c r="F13" i="8"/>
  <c r="F14" i="8"/>
  <c r="F15" i="8"/>
  <c r="F16" i="8"/>
  <c r="F17" i="8"/>
  <c r="F18" i="8"/>
  <c r="F19" i="8"/>
  <c r="F20" i="8"/>
  <c r="F21" i="8"/>
  <c r="F22" i="8"/>
  <c r="F23" i="8"/>
  <c r="F24" i="8"/>
  <c r="F25" i="8"/>
  <c r="F26" i="8"/>
  <c r="F27" i="8"/>
  <c r="F10" i="8"/>
  <c r="M10" i="15" l="1"/>
  <c r="N10" i="15" s="1"/>
  <c r="M11" i="15"/>
  <c r="N11" i="15" s="1"/>
  <c r="M12" i="15"/>
  <c r="N12" i="15" s="1"/>
  <c r="M13" i="15"/>
  <c r="N13" i="15" s="1"/>
  <c r="M14" i="15"/>
  <c r="N14" i="15" s="1"/>
  <c r="M15" i="15"/>
  <c r="N15" i="15" s="1"/>
  <c r="M16" i="15"/>
  <c r="N16" i="15" s="1"/>
  <c r="M17" i="15"/>
  <c r="N17" i="15" s="1"/>
  <c r="M18" i="15"/>
  <c r="N18" i="15" s="1"/>
  <c r="M19" i="15"/>
  <c r="N19" i="15" s="1"/>
  <c r="M20" i="15"/>
  <c r="N20" i="15" s="1"/>
  <c r="M21" i="15"/>
  <c r="N21" i="15" s="1"/>
  <c r="M22" i="15"/>
  <c r="N22" i="15" s="1"/>
  <c r="M23" i="15"/>
  <c r="N23" i="15" s="1"/>
  <c r="M24" i="15"/>
  <c r="N24" i="15" s="1"/>
  <c r="M25" i="15"/>
  <c r="N25" i="15" s="1"/>
  <c r="M26" i="15"/>
  <c r="N26" i="15" s="1"/>
  <c r="M27" i="15"/>
  <c r="N27" i="15" s="1"/>
  <c r="M28" i="15"/>
  <c r="N28" i="15" s="1"/>
  <c r="M30" i="15"/>
  <c r="N30" i="15" s="1"/>
  <c r="M31" i="15"/>
  <c r="N31" i="15" s="1"/>
  <c r="M32" i="15"/>
  <c r="N32" i="15" s="1"/>
  <c r="M34" i="15"/>
  <c r="N34" i="15" s="1"/>
  <c r="M35" i="15"/>
  <c r="N35" i="15" s="1"/>
  <c r="M36" i="15"/>
  <c r="N36" i="15" s="1"/>
  <c r="M37" i="15"/>
  <c r="N37" i="15" s="1"/>
  <c r="M33" i="15" l="1"/>
  <c r="N33" i="15" s="1"/>
  <c r="M29" i="15" l="1"/>
  <c r="N29" i="15" s="1"/>
  <c r="D55" i="21" l="1"/>
  <c r="I21" i="55" l="1"/>
  <c r="J21" i="55"/>
  <c r="I22" i="60"/>
  <c r="J22" i="60"/>
  <c r="I21" i="59"/>
  <c r="J21" i="59"/>
  <c r="I26" i="28"/>
  <c r="J26" i="28"/>
  <c r="I21" i="33"/>
  <c r="J21" i="33"/>
  <c r="I21" i="32"/>
  <c r="J21" i="32"/>
  <c r="I22" i="35"/>
  <c r="J22" i="35"/>
  <c r="I21" i="54"/>
  <c r="J21" i="54"/>
  <c r="I26" i="53"/>
  <c r="J26" i="53"/>
  <c r="I23" i="52"/>
  <c r="J23" i="52"/>
  <c r="I22" i="51"/>
  <c r="J22" i="51"/>
  <c r="I22" i="50"/>
  <c r="J22" i="50"/>
  <c r="I21" i="34"/>
  <c r="J21" i="34"/>
  <c r="I21" i="49"/>
  <c r="J21" i="49"/>
  <c r="I21" i="48"/>
  <c r="J21" i="48"/>
  <c r="I22" i="47"/>
  <c r="J22" i="47"/>
  <c r="I21" i="46"/>
  <c r="J21" i="46"/>
  <c r="I23" i="45"/>
  <c r="J23" i="45"/>
  <c r="I22" i="44"/>
  <c r="J22" i="44"/>
  <c r="I22" i="43"/>
  <c r="J22" i="43"/>
  <c r="I22" i="42"/>
  <c r="J22" i="42"/>
  <c r="I22" i="41"/>
  <c r="J22" i="41"/>
  <c r="I34" i="40"/>
  <c r="J34" i="40"/>
  <c r="I25" i="31"/>
  <c r="J25" i="31"/>
  <c r="I33" i="39"/>
  <c r="J33" i="39"/>
  <c r="I26" i="38"/>
  <c r="J26" i="38"/>
  <c r="I26" i="37"/>
  <c r="J26" i="37"/>
  <c r="I23" i="36"/>
  <c r="J23" i="36"/>
  <c r="AB9" i="14" l="1"/>
  <c r="AA9" i="14"/>
  <c r="Z9" i="14"/>
  <c r="E9" i="14"/>
  <c r="E12" i="14" l="1"/>
  <c r="E16" i="14"/>
  <c r="E20" i="14"/>
  <c r="E10" i="14"/>
  <c r="E11" i="14"/>
  <c r="E15" i="14"/>
  <c r="E19" i="14"/>
  <c r="E22" i="14"/>
  <c r="E23" i="14"/>
  <c r="E14" i="14"/>
  <c r="E13" i="14"/>
  <c r="E21" i="14"/>
  <c r="E18" i="14"/>
  <c r="E17" i="14"/>
  <c r="E24" i="14"/>
  <c r="E25" i="14"/>
  <c r="Z11" i="14"/>
  <c r="Z12" i="14"/>
  <c r="Z13" i="14"/>
  <c r="Z14" i="14"/>
  <c r="Z15" i="14"/>
  <c r="Z16" i="14"/>
  <c r="Z17" i="14"/>
  <c r="Z18" i="14"/>
  <c r="Z19" i="14"/>
  <c r="Z20" i="14"/>
  <c r="Z21" i="14"/>
  <c r="Z22" i="14"/>
  <c r="Z10" i="14"/>
  <c r="Z23" i="14"/>
  <c r="Z24" i="14"/>
  <c r="Z25" i="14"/>
  <c r="AA11" i="14"/>
  <c r="AA12" i="14"/>
  <c r="AA13" i="14"/>
  <c r="AA14" i="14"/>
  <c r="AA15" i="14"/>
  <c r="AA16" i="14"/>
  <c r="AA17" i="14"/>
  <c r="AA18" i="14"/>
  <c r="AA19" i="14"/>
  <c r="AA20" i="14"/>
  <c r="AA21" i="14"/>
  <c r="AA22" i="14"/>
  <c r="AA24" i="14"/>
  <c r="AA23" i="14"/>
  <c r="AA25" i="14"/>
  <c r="AA10" i="14"/>
  <c r="AB11" i="14"/>
  <c r="AB12" i="14"/>
  <c r="AB13" i="14"/>
  <c r="AB14" i="14"/>
  <c r="AB15" i="14"/>
  <c r="AB16" i="14"/>
  <c r="AB17" i="14"/>
  <c r="AB18" i="14"/>
  <c r="AB19" i="14"/>
  <c r="AB20" i="14"/>
  <c r="AB21" i="14"/>
  <c r="AB22" i="14"/>
  <c r="AB23" i="14"/>
  <c r="AB24" i="14"/>
  <c r="AB25" i="14"/>
  <c r="AB10" i="14"/>
  <c r="L24" i="18"/>
  <c r="J9" i="15"/>
  <c r="P38" i="18"/>
  <c r="R38" i="18" s="1"/>
  <c r="P37" i="18"/>
  <c r="R37" i="18" s="1"/>
  <c r="E39" i="18"/>
  <c r="D39" i="18"/>
  <c r="C39" i="18"/>
  <c r="B39" i="18"/>
  <c r="A39" i="18"/>
  <c r="E38" i="18"/>
  <c r="D38" i="18"/>
  <c r="C38" i="18"/>
  <c r="B38" i="18"/>
  <c r="A38" i="18"/>
  <c r="E37" i="18"/>
  <c r="D37" i="18"/>
  <c r="C37" i="18"/>
  <c r="B37" i="18"/>
  <c r="A37" i="18"/>
  <c r="L15" i="23"/>
  <c r="E21" i="23"/>
  <c r="E25" i="23"/>
  <c r="E23" i="23"/>
  <c r="E19" i="23"/>
  <c r="E17" i="23"/>
  <c r="E13" i="23"/>
  <c r="D31" i="8"/>
  <c r="D30" i="8"/>
  <c r="AA26" i="14" l="1"/>
  <c r="AB26" i="14"/>
  <c r="E26" i="14"/>
  <c r="Z26" i="14"/>
  <c r="D34" i="8"/>
  <c r="D33" i="8"/>
  <c r="D32" i="8"/>
  <c r="N21" i="60" l="1"/>
  <c r="J21" i="60"/>
  <c r="M19" i="60" s="1"/>
  <c r="I21" i="60"/>
  <c r="O20" i="60"/>
  <c r="K20" i="60"/>
  <c r="L20" i="60" s="1"/>
  <c r="O19" i="60"/>
  <c r="K19" i="60"/>
  <c r="L19" i="60" s="1"/>
  <c r="L35" i="15"/>
  <c r="M20" i="60" l="1"/>
  <c r="O21" i="60"/>
  <c r="K21" i="60"/>
  <c r="L21" i="60" s="1"/>
  <c r="M21" i="60"/>
  <c r="O28" i="40"/>
  <c r="O27" i="40"/>
  <c r="O30" i="40"/>
  <c r="O29" i="40"/>
  <c r="N20" i="59"/>
  <c r="J20" i="59"/>
  <c r="I20" i="59"/>
  <c r="O19" i="59"/>
  <c r="K19" i="59"/>
  <c r="L19" i="59" s="1"/>
  <c r="N20" i="55"/>
  <c r="J20" i="55"/>
  <c r="I20" i="55"/>
  <c r="O19" i="55"/>
  <c r="K19" i="55"/>
  <c r="L19" i="55" s="1"/>
  <c r="N20" i="54"/>
  <c r="J20" i="54"/>
  <c r="I20" i="54"/>
  <c r="O19" i="54"/>
  <c r="K19" i="54"/>
  <c r="L19" i="54" s="1"/>
  <c r="N25" i="53"/>
  <c r="J25" i="53"/>
  <c r="M25" i="53" s="1"/>
  <c r="I25" i="53"/>
  <c r="O24" i="53"/>
  <c r="K24" i="53"/>
  <c r="L24" i="53" s="1"/>
  <c r="O23" i="53"/>
  <c r="K23" i="53"/>
  <c r="L23" i="53" s="1"/>
  <c r="O22" i="53"/>
  <c r="K22" i="53"/>
  <c r="L22" i="53" s="1"/>
  <c r="O21" i="53"/>
  <c r="K21" i="53"/>
  <c r="L21" i="53" s="1"/>
  <c r="O20" i="53"/>
  <c r="K20" i="53"/>
  <c r="L20" i="53" s="1"/>
  <c r="O19" i="53"/>
  <c r="K19" i="53"/>
  <c r="L19" i="53" s="1"/>
  <c r="N22" i="52"/>
  <c r="J22" i="52"/>
  <c r="I22" i="52"/>
  <c r="O21" i="52"/>
  <c r="K21" i="52"/>
  <c r="L21" i="52" s="1"/>
  <c r="O20" i="52"/>
  <c r="K20" i="52"/>
  <c r="L20" i="52" s="1"/>
  <c r="O19" i="52"/>
  <c r="K19" i="52"/>
  <c r="L19" i="52" s="1"/>
  <c r="N21" i="51"/>
  <c r="J21" i="51"/>
  <c r="I21" i="51"/>
  <c r="O20" i="51"/>
  <c r="K20" i="51"/>
  <c r="L20" i="51" s="1"/>
  <c r="O19" i="51"/>
  <c r="K19" i="51"/>
  <c r="L19" i="51" s="1"/>
  <c r="N21" i="50"/>
  <c r="J21" i="50"/>
  <c r="I21" i="50"/>
  <c r="O20" i="50"/>
  <c r="K20" i="50"/>
  <c r="L20" i="50" s="1"/>
  <c r="O19" i="50"/>
  <c r="K19" i="50"/>
  <c r="L19" i="50" s="1"/>
  <c r="N20" i="49"/>
  <c r="J20" i="49"/>
  <c r="I20" i="49"/>
  <c r="O19" i="49"/>
  <c r="K19" i="49"/>
  <c r="L19" i="49" s="1"/>
  <c r="N20" i="48"/>
  <c r="J20" i="48"/>
  <c r="I20" i="48"/>
  <c r="O19" i="48"/>
  <c r="K19" i="48"/>
  <c r="L19" i="48" s="1"/>
  <c r="N21" i="47"/>
  <c r="J21" i="47"/>
  <c r="I21" i="47"/>
  <c r="O20" i="47"/>
  <c r="K20" i="47"/>
  <c r="L20" i="47" s="1"/>
  <c r="O19" i="47"/>
  <c r="K19" i="47"/>
  <c r="L19" i="47" s="1"/>
  <c r="N20" i="46"/>
  <c r="J20" i="46"/>
  <c r="M20" i="46" s="1"/>
  <c r="I20" i="46"/>
  <c r="O19" i="46"/>
  <c r="K19" i="46"/>
  <c r="L19" i="46" s="1"/>
  <c r="N22" i="45"/>
  <c r="J22" i="45"/>
  <c r="I22" i="45"/>
  <c r="O21" i="45"/>
  <c r="M21" i="45"/>
  <c r="K21" i="45"/>
  <c r="L21" i="45" s="1"/>
  <c r="O20" i="45"/>
  <c r="M20" i="45"/>
  <c r="K20" i="45"/>
  <c r="L20" i="45" s="1"/>
  <c r="O19" i="45"/>
  <c r="M19" i="45"/>
  <c r="K19" i="45"/>
  <c r="L19" i="45" s="1"/>
  <c r="N21" i="44"/>
  <c r="J21" i="44"/>
  <c r="I21" i="44"/>
  <c r="O20" i="44"/>
  <c r="K20" i="44"/>
  <c r="L20" i="44" s="1"/>
  <c r="O19" i="44"/>
  <c r="K19" i="44"/>
  <c r="L19" i="44" s="1"/>
  <c r="N21" i="43"/>
  <c r="J21" i="43"/>
  <c r="M21" i="43" s="1"/>
  <c r="I21" i="43"/>
  <c r="O20" i="43"/>
  <c r="M20" i="43"/>
  <c r="K20" i="43"/>
  <c r="L20" i="43" s="1"/>
  <c r="O19" i="43"/>
  <c r="M19" i="43"/>
  <c r="K19" i="43"/>
  <c r="L19" i="43" s="1"/>
  <c r="N21" i="42"/>
  <c r="J21" i="42"/>
  <c r="I21" i="42"/>
  <c r="O20" i="42"/>
  <c r="O19" i="42"/>
  <c r="K19" i="42"/>
  <c r="L19" i="42" s="1"/>
  <c r="N21" i="41"/>
  <c r="J21" i="41"/>
  <c r="M21" i="41" s="1"/>
  <c r="I21" i="41"/>
  <c r="O20" i="41"/>
  <c r="O19" i="41"/>
  <c r="K19" i="41"/>
  <c r="L19" i="41" s="1"/>
  <c r="N33" i="40"/>
  <c r="J33" i="40"/>
  <c r="I33" i="40"/>
  <c r="O32" i="40"/>
  <c r="O31" i="40"/>
  <c r="O26" i="40"/>
  <c r="O25" i="40"/>
  <c r="O24" i="40"/>
  <c r="O23" i="40"/>
  <c r="O22" i="40"/>
  <c r="O21" i="40"/>
  <c r="O20" i="40"/>
  <c r="O19" i="40"/>
  <c r="K19" i="40"/>
  <c r="L19" i="40" s="1"/>
  <c r="N32" i="39"/>
  <c r="J32" i="39"/>
  <c r="M32" i="39" s="1"/>
  <c r="I32" i="39"/>
  <c r="O31" i="39"/>
  <c r="K31" i="39"/>
  <c r="L31" i="39" s="1"/>
  <c r="O30" i="39"/>
  <c r="K30" i="39"/>
  <c r="L30" i="39" s="1"/>
  <c r="O29" i="39"/>
  <c r="O28" i="39"/>
  <c r="O27" i="39"/>
  <c r="O26" i="39"/>
  <c r="O22" i="39"/>
  <c r="O21" i="39"/>
  <c r="O20" i="39"/>
  <c r="O19" i="39"/>
  <c r="M19" i="39"/>
  <c r="K19" i="39"/>
  <c r="L19" i="39" s="1"/>
  <c r="N25" i="38"/>
  <c r="J25" i="38"/>
  <c r="I25" i="38"/>
  <c r="O24" i="38"/>
  <c r="K24" i="38"/>
  <c r="L24" i="38" s="1"/>
  <c r="O23" i="38"/>
  <c r="K23" i="38"/>
  <c r="L23" i="38" s="1"/>
  <c r="O22" i="38"/>
  <c r="O21" i="38"/>
  <c r="O20" i="38"/>
  <c r="O19" i="38"/>
  <c r="K19" i="38"/>
  <c r="L19" i="38" s="1"/>
  <c r="N25" i="37"/>
  <c r="J25" i="37"/>
  <c r="M25" i="37" s="1"/>
  <c r="I25" i="37"/>
  <c r="O24" i="37"/>
  <c r="K24" i="37"/>
  <c r="L24" i="37" s="1"/>
  <c r="O23" i="37"/>
  <c r="O22" i="37"/>
  <c r="O21" i="37"/>
  <c r="O20" i="37"/>
  <c r="O19" i="37"/>
  <c r="K19" i="37"/>
  <c r="L19" i="37" s="1"/>
  <c r="N22" i="36"/>
  <c r="J22" i="36"/>
  <c r="I22" i="36"/>
  <c r="O21" i="36"/>
  <c r="O20" i="36"/>
  <c r="O19" i="36"/>
  <c r="K19" i="36"/>
  <c r="L19" i="36" s="1"/>
  <c r="N21" i="35"/>
  <c r="J21" i="35"/>
  <c r="M21" i="35" s="1"/>
  <c r="I21" i="35"/>
  <c r="O20" i="35"/>
  <c r="K20" i="35"/>
  <c r="L20" i="35" s="1"/>
  <c r="O19" i="35"/>
  <c r="K19" i="35"/>
  <c r="L19" i="35" s="1"/>
  <c r="M19" i="35" l="1"/>
  <c r="M19" i="46"/>
  <c r="O22" i="45"/>
  <c r="O20" i="55"/>
  <c r="K20" i="55"/>
  <c r="L20" i="55" s="1"/>
  <c r="M19" i="55"/>
  <c r="K20" i="59"/>
  <c r="L20" i="59" s="1"/>
  <c r="O20" i="59"/>
  <c r="M20" i="35"/>
  <c r="O21" i="35"/>
  <c r="K21" i="35"/>
  <c r="L21" i="35" s="1"/>
  <c r="O20" i="54"/>
  <c r="O25" i="53"/>
  <c r="O22" i="52"/>
  <c r="K22" i="52"/>
  <c r="L22" i="52" s="1"/>
  <c r="O21" i="51"/>
  <c r="K21" i="50"/>
  <c r="L21" i="50" s="1"/>
  <c r="O20" i="49"/>
  <c r="O21" i="47"/>
  <c r="O20" i="46"/>
  <c r="K22" i="45"/>
  <c r="L22" i="45" s="1"/>
  <c r="M22" i="45"/>
  <c r="K21" i="44"/>
  <c r="L21" i="44" s="1"/>
  <c r="O21" i="44"/>
  <c r="K21" i="43"/>
  <c r="L21" i="43" s="1"/>
  <c r="O21" i="43"/>
  <c r="M19" i="42"/>
  <c r="M21" i="42"/>
  <c r="O21" i="42"/>
  <c r="O21" i="41"/>
  <c r="K33" i="40"/>
  <c r="L33" i="40" s="1"/>
  <c r="O32" i="39"/>
  <c r="K32" i="39"/>
  <c r="L32" i="39" s="1"/>
  <c r="K25" i="38"/>
  <c r="L25" i="38" s="1"/>
  <c r="M19" i="38"/>
  <c r="M24" i="37"/>
  <c r="O25" i="37"/>
  <c r="K25" i="37"/>
  <c r="L25" i="37" s="1"/>
  <c r="O22" i="36"/>
  <c r="K22" i="36"/>
  <c r="L22" i="36" s="1"/>
  <c r="M19" i="37"/>
  <c r="O25" i="38"/>
  <c r="M19" i="41"/>
  <c r="K21" i="47"/>
  <c r="L21" i="47" s="1"/>
  <c r="M19" i="53"/>
  <c r="M22" i="36"/>
  <c r="M19" i="44"/>
  <c r="K20" i="48"/>
  <c r="L20" i="48" s="1"/>
  <c r="M22" i="53"/>
  <c r="M21" i="47"/>
  <c r="M24" i="53"/>
  <c r="M21" i="44"/>
  <c r="M19" i="36"/>
  <c r="K21" i="41"/>
  <c r="L21" i="41" s="1"/>
  <c r="K21" i="42"/>
  <c r="L21" i="42" s="1"/>
  <c r="O20" i="48"/>
  <c r="K20" i="49"/>
  <c r="L20" i="49" s="1"/>
  <c r="K20" i="54"/>
  <c r="L20" i="54" s="1"/>
  <c r="M21" i="53"/>
  <c r="M19" i="47"/>
  <c r="M20" i="47"/>
  <c r="M20" i="53"/>
  <c r="K25" i="53"/>
  <c r="L25" i="53" s="1"/>
  <c r="M25" i="38"/>
  <c r="M20" i="44"/>
  <c r="K20" i="46"/>
  <c r="L20" i="46" s="1"/>
  <c r="O21" i="50"/>
  <c r="K21" i="51"/>
  <c r="L21" i="51" s="1"/>
  <c r="M23" i="53"/>
  <c r="M19" i="40"/>
  <c r="M33" i="40"/>
  <c r="O33" i="40"/>
  <c r="M20" i="59"/>
  <c r="M19" i="59"/>
  <c r="M20" i="55"/>
  <c r="M20" i="54"/>
  <c r="M19" i="54"/>
  <c r="M22" i="52"/>
  <c r="M19" i="52"/>
  <c r="M20" i="52"/>
  <c r="M21" i="52"/>
  <c r="M21" i="51"/>
  <c r="M19" i="51"/>
  <c r="M20" i="51"/>
  <c r="M21" i="50"/>
  <c r="M19" i="50"/>
  <c r="M20" i="50"/>
  <c r="M20" i="49"/>
  <c r="M19" i="49"/>
  <c r="M20" i="48"/>
  <c r="M19" i="48"/>
  <c r="M30" i="39"/>
  <c r="M31" i="39"/>
  <c r="M23" i="38"/>
  <c r="M24" i="38"/>
  <c r="N20" i="34" l="1"/>
  <c r="J20" i="34"/>
  <c r="I20" i="34"/>
  <c r="O19" i="34"/>
  <c r="K19" i="34"/>
  <c r="L19" i="34" s="1"/>
  <c r="N20" i="33"/>
  <c r="J20" i="33"/>
  <c r="I20" i="33"/>
  <c r="O19" i="33"/>
  <c r="K19" i="33"/>
  <c r="L19" i="33" s="1"/>
  <c r="N20" i="32"/>
  <c r="J20" i="32"/>
  <c r="M20" i="32" s="1"/>
  <c r="I20" i="32"/>
  <c r="O19" i="32"/>
  <c r="K19" i="32"/>
  <c r="L19" i="32" s="1"/>
  <c r="I38" i="15"/>
  <c r="E36" i="18"/>
  <c r="D36" i="18"/>
  <c r="C36" i="18"/>
  <c r="B36" i="18"/>
  <c r="A36" i="18"/>
  <c r="E35" i="18"/>
  <c r="N35" i="18" s="1"/>
  <c r="D35" i="18"/>
  <c r="C35" i="18"/>
  <c r="B35" i="18"/>
  <c r="A35" i="18"/>
  <c r="E34" i="18"/>
  <c r="N34" i="18" s="1"/>
  <c r="D34" i="18"/>
  <c r="C34" i="18"/>
  <c r="B34" i="18"/>
  <c r="A34" i="18"/>
  <c r="E33" i="18"/>
  <c r="D33" i="18"/>
  <c r="C33" i="18"/>
  <c r="B33" i="18"/>
  <c r="A33" i="18"/>
  <c r="E32" i="18"/>
  <c r="D32" i="18"/>
  <c r="C32" i="18"/>
  <c r="B32" i="18"/>
  <c r="A32" i="18"/>
  <c r="E31" i="18"/>
  <c r="D31" i="18"/>
  <c r="C31" i="18"/>
  <c r="B31" i="18"/>
  <c r="A31" i="18"/>
  <c r="E30" i="18"/>
  <c r="D30" i="18"/>
  <c r="C30" i="18"/>
  <c r="B30" i="18"/>
  <c r="A30" i="18"/>
  <c r="E29" i="18"/>
  <c r="D29" i="18"/>
  <c r="C29" i="18"/>
  <c r="B29" i="18"/>
  <c r="A29" i="18"/>
  <c r="E28" i="18"/>
  <c r="D28" i="18"/>
  <c r="C28" i="18"/>
  <c r="B28" i="18"/>
  <c r="A28" i="18"/>
  <c r="E27" i="18"/>
  <c r="D27" i="18"/>
  <c r="C27" i="18"/>
  <c r="B27" i="18"/>
  <c r="A27" i="18"/>
  <c r="E26" i="18"/>
  <c r="D26" i="18"/>
  <c r="C26" i="18"/>
  <c r="B26" i="18"/>
  <c r="A26" i="18"/>
  <c r="E25" i="18"/>
  <c r="D25" i="18"/>
  <c r="C25" i="18"/>
  <c r="B25" i="18"/>
  <c r="A25" i="18"/>
  <c r="E24" i="18"/>
  <c r="D24" i="18"/>
  <c r="C24" i="18"/>
  <c r="B24" i="18"/>
  <c r="A24" i="18"/>
  <c r="E23" i="18"/>
  <c r="D23" i="18"/>
  <c r="C23" i="18"/>
  <c r="B23" i="18"/>
  <c r="A23" i="18"/>
  <c r="E22" i="18"/>
  <c r="D22" i="18"/>
  <c r="C22" i="18"/>
  <c r="B22" i="18"/>
  <c r="A22" i="18"/>
  <c r="E21" i="18"/>
  <c r="D21" i="18"/>
  <c r="C21" i="18"/>
  <c r="B21" i="18"/>
  <c r="A21" i="18"/>
  <c r="E20" i="18"/>
  <c r="D20" i="18"/>
  <c r="C20" i="18"/>
  <c r="B20" i="18"/>
  <c r="A20" i="18"/>
  <c r="E19" i="18"/>
  <c r="D19" i="18"/>
  <c r="C19" i="18"/>
  <c r="B19" i="18"/>
  <c r="A19" i="18"/>
  <c r="E18" i="18"/>
  <c r="D18" i="18"/>
  <c r="C18" i="18"/>
  <c r="B18" i="18"/>
  <c r="A18" i="18"/>
  <c r="E17" i="18"/>
  <c r="D17" i="18"/>
  <c r="C17" i="18"/>
  <c r="B17" i="18"/>
  <c r="A17" i="18"/>
  <c r="E16" i="18"/>
  <c r="D16" i="18"/>
  <c r="C16" i="18"/>
  <c r="B16" i="18"/>
  <c r="A16" i="18"/>
  <c r="E15" i="18"/>
  <c r="D15" i="18"/>
  <c r="C15" i="18"/>
  <c r="B15" i="18"/>
  <c r="A15" i="18"/>
  <c r="E14" i="18"/>
  <c r="D14" i="18"/>
  <c r="C14" i="18"/>
  <c r="B14" i="18"/>
  <c r="A14" i="18"/>
  <c r="P34" i="18" l="1"/>
  <c r="N40" i="18"/>
  <c r="O40" i="18"/>
  <c r="K20" i="32"/>
  <c r="L20" i="32" s="1"/>
  <c r="O20" i="33"/>
  <c r="O20" i="32"/>
  <c r="M19" i="32"/>
  <c r="O20" i="34"/>
  <c r="M20" i="34"/>
  <c r="M19" i="34"/>
  <c r="K20" i="34"/>
  <c r="L20" i="34" s="1"/>
  <c r="M20" i="33"/>
  <c r="M19" i="33"/>
  <c r="K20" i="33"/>
  <c r="L20" i="33" s="1"/>
  <c r="N24" i="31"/>
  <c r="J24" i="31"/>
  <c r="I24" i="31"/>
  <c r="O23" i="31"/>
  <c r="K23" i="31"/>
  <c r="L23" i="31" s="1"/>
  <c r="O22" i="31"/>
  <c r="O21" i="31"/>
  <c r="O20" i="31"/>
  <c r="O19" i="31"/>
  <c r="K19" i="31"/>
  <c r="L19" i="31" s="1"/>
  <c r="O24" i="31" l="1"/>
  <c r="K24" i="31"/>
  <c r="L24" i="31" s="1"/>
  <c r="M24" i="31"/>
  <c r="M19" i="31"/>
  <c r="M23" i="31"/>
  <c r="AD9" i="14" l="1"/>
  <c r="AC9" i="14"/>
  <c r="Y9" i="14"/>
  <c r="X9" i="14"/>
  <c r="W9" i="14"/>
  <c r="V9" i="14"/>
  <c r="U9" i="14"/>
  <c r="T9" i="14"/>
  <c r="S9" i="14"/>
  <c r="R9" i="14"/>
  <c r="Q9" i="14"/>
  <c r="P9" i="14"/>
  <c r="O9" i="14"/>
  <c r="N9" i="14"/>
  <c r="M9" i="14"/>
  <c r="L9" i="14"/>
  <c r="K9" i="14"/>
  <c r="J9" i="14"/>
  <c r="I9" i="14"/>
  <c r="H9" i="14"/>
  <c r="G9" i="14"/>
  <c r="F9" i="14"/>
  <c r="L36" i="15"/>
  <c r="L34" i="15"/>
  <c r="L33" i="15"/>
  <c r="L32" i="15"/>
  <c r="L31" i="15"/>
  <c r="L30" i="15"/>
  <c r="L29" i="15"/>
  <c r="L28" i="15"/>
  <c r="L27" i="15"/>
  <c r="L26" i="15"/>
  <c r="L25" i="15"/>
  <c r="L24" i="15"/>
  <c r="L23" i="15"/>
  <c r="L22" i="15"/>
  <c r="L21" i="15"/>
  <c r="L20" i="15"/>
  <c r="L19" i="15"/>
  <c r="L18" i="15"/>
  <c r="L17" i="15"/>
  <c r="L16" i="15"/>
  <c r="L15" i="15"/>
  <c r="H11" i="14" l="1"/>
  <c r="H12" i="14"/>
  <c r="H13" i="14"/>
  <c r="H14" i="14"/>
  <c r="H15" i="14"/>
  <c r="H16" i="14"/>
  <c r="H17" i="14"/>
  <c r="H18" i="14"/>
  <c r="H19" i="14"/>
  <c r="H20" i="14"/>
  <c r="H21" i="14"/>
  <c r="H22" i="14"/>
  <c r="H23" i="14"/>
  <c r="H24" i="14"/>
  <c r="H25" i="14"/>
  <c r="H10" i="14"/>
  <c r="L11" i="14"/>
  <c r="L12" i="14"/>
  <c r="L13" i="14"/>
  <c r="L14" i="14"/>
  <c r="L15" i="14"/>
  <c r="L16" i="14"/>
  <c r="L17" i="14"/>
  <c r="L18" i="14"/>
  <c r="L19" i="14"/>
  <c r="L20" i="14"/>
  <c r="L21" i="14"/>
  <c r="L22" i="14"/>
  <c r="L23" i="14"/>
  <c r="L24" i="14"/>
  <c r="L25" i="14"/>
  <c r="L10" i="14"/>
  <c r="P11" i="14"/>
  <c r="P12" i="14"/>
  <c r="P13" i="14"/>
  <c r="P14" i="14"/>
  <c r="P15" i="14"/>
  <c r="P16" i="14"/>
  <c r="P17" i="14"/>
  <c r="P18" i="14"/>
  <c r="P19" i="14"/>
  <c r="P20" i="14"/>
  <c r="P21" i="14"/>
  <c r="P22" i="14"/>
  <c r="P23" i="14"/>
  <c r="P24" i="14"/>
  <c r="P25" i="14"/>
  <c r="P10" i="14"/>
  <c r="T11" i="14"/>
  <c r="T12" i="14"/>
  <c r="T13" i="14"/>
  <c r="T14" i="14"/>
  <c r="T15" i="14"/>
  <c r="T16" i="14"/>
  <c r="T17" i="14"/>
  <c r="T18" i="14"/>
  <c r="T19" i="14"/>
  <c r="T20" i="14"/>
  <c r="T21" i="14"/>
  <c r="T22" i="14"/>
  <c r="T23" i="14"/>
  <c r="T24" i="14"/>
  <c r="T25" i="14"/>
  <c r="T10" i="14"/>
  <c r="X11" i="14"/>
  <c r="X12" i="14"/>
  <c r="X13" i="14"/>
  <c r="X14" i="14"/>
  <c r="X15" i="14"/>
  <c r="X16" i="14"/>
  <c r="X17" i="14"/>
  <c r="X18" i="14"/>
  <c r="X19" i="14"/>
  <c r="X20" i="14"/>
  <c r="X21" i="14"/>
  <c r="X22" i="14"/>
  <c r="X23" i="14"/>
  <c r="X24" i="14"/>
  <c r="X25" i="14"/>
  <c r="X10" i="14"/>
  <c r="I13" i="14"/>
  <c r="I17" i="14"/>
  <c r="I21" i="14"/>
  <c r="I10" i="14"/>
  <c r="I12" i="14"/>
  <c r="I16" i="14"/>
  <c r="I20" i="14"/>
  <c r="I22" i="14"/>
  <c r="I15" i="14"/>
  <c r="I14" i="14"/>
  <c r="I18" i="14"/>
  <c r="I24" i="14"/>
  <c r="I25" i="14"/>
  <c r="I11" i="14"/>
  <c r="I19" i="14"/>
  <c r="I23" i="14"/>
  <c r="M14" i="14"/>
  <c r="M18" i="14"/>
  <c r="M10" i="14"/>
  <c r="M13" i="14"/>
  <c r="M17" i="14"/>
  <c r="M21" i="14"/>
  <c r="M22" i="14"/>
  <c r="M16" i="14"/>
  <c r="M15" i="14"/>
  <c r="M12" i="14"/>
  <c r="M20" i="14"/>
  <c r="M11" i="14"/>
  <c r="M19" i="14"/>
  <c r="M25" i="14"/>
  <c r="M23" i="14"/>
  <c r="M24" i="14"/>
  <c r="Q11" i="14"/>
  <c r="Q15" i="14"/>
  <c r="Q19" i="14"/>
  <c r="Q10" i="14"/>
  <c r="Q14" i="14"/>
  <c r="Q18" i="14"/>
  <c r="Q22" i="14"/>
  <c r="Q17" i="14"/>
  <c r="Q16" i="14"/>
  <c r="Q24" i="14"/>
  <c r="Q12" i="14"/>
  <c r="Q20" i="14"/>
  <c r="Q23" i="14"/>
  <c r="Q13" i="14"/>
  <c r="Q21" i="14"/>
  <c r="Q25" i="14"/>
  <c r="U12" i="14"/>
  <c r="U16" i="14"/>
  <c r="U20" i="14"/>
  <c r="U10" i="14"/>
  <c r="U11" i="14"/>
  <c r="U15" i="14"/>
  <c r="U19" i="14"/>
  <c r="U22" i="14"/>
  <c r="U18" i="14"/>
  <c r="U24" i="14"/>
  <c r="U17" i="14"/>
  <c r="U25" i="14"/>
  <c r="U14" i="14"/>
  <c r="U13" i="14"/>
  <c r="U21" i="14"/>
  <c r="U23" i="14"/>
  <c r="Y13" i="14"/>
  <c r="Y17" i="14"/>
  <c r="Y10" i="14"/>
  <c r="Y12" i="14"/>
  <c r="Y16" i="14"/>
  <c r="Y20" i="14"/>
  <c r="Y21" i="14"/>
  <c r="Y22" i="14"/>
  <c r="Y11" i="14"/>
  <c r="Y19" i="14"/>
  <c r="Y18" i="14"/>
  <c r="Y23" i="14"/>
  <c r="Y14" i="14"/>
  <c r="Y24" i="14"/>
  <c r="Y25" i="14"/>
  <c r="Y15" i="14"/>
  <c r="F11" i="14"/>
  <c r="F12" i="14"/>
  <c r="F13" i="14"/>
  <c r="F14" i="14"/>
  <c r="F15" i="14"/>
  <c r="F16" i="14"/>
  <c r="F17" i="14"/>
  <c r="F18" i="14"/>
  <c r="F19" i="14"/>
  <c r="F20" i="14"/>
  <c r="F21" i="14"/>
  <c r="F24" i="14"/>
  <c r="F10" i="14"/>
  <c r="F23" i="14"/>
  <c r="F22" i="14"/>
  <c r="F25" i="14"/>
  <c r="J11" i="14"/>
  <c r="J12" i="14"/>
  <c r="J13" i="14"/>
  <c r="J14" i="14"/>
  <c r="J15" i="14"/>
  <c r="J16" i="14"/>
  <c r="J17" i="14"/>
  <c r="J18" i="14"/>
  <c r="J19" i="14"/>
  <c r="J20" i="14"/>
  <c r="J21" i="14"/>
  <c r="J22" i="14"/>
  <c r="J24" i="14"/>
  <c r="J25" i="14"/>
  <c r="J23" i="14"/>
  <c r="J10" i="14"/>
  <c r="N11" i="14"/>
  <c r="N12" i="14"/>
  <c r="N13" i="14"/>
  <c r="N14" i="14"/>
  <c r="N15" i="14"/>
  <c r="N16" i="14"/>
  <c r="N17" i="14"/>
  <c r="N18" i="14"/>
  <c r="N19" i="14"/>
  <c r="N20" i="14"/>
  <c r="N21" i="14"/>
  <c r="N22" i="14"/>
  <c r="N23" i="14"/>
  <c r="N24" i="14"/>
  <c r="N25" i="14"/>
  <c r="N10" i="14"/>
  <c r="R11" i="14"/>
  <c r="R12" i="14"/>
  <c r="R13" i="14"/>
  <c r="R14" i="14"/>
  <c r="R15" i="14"/>
  <c r="R16" i="14"/>
  <c r="R17" i="14"/>
  <c r="R18" i="14"/>
  <c r="R19" i="14"/>
  <c r="R20" i="14"/>
  <c r="R21" i="14"/>
  <c r="R22" i="14"/>
  <c r="R23" i="14"/>
  <c r="R24" i="14"/>
  <c r="R25" i="14"/>
  <c r="R10" i="14"/>
  <c r="V11" i="14"/>
  <c r="V12" i="14"/>
  <c r="V13" i="14"/>
  <c r="V14" i="14"/>
  <c r="V15" i="14"/>
  <c r="V16" i="14"/>
  <c r="V17" i="14"/>
  <c r="V18" i="14"/>
  <c r="V19" i="14"/>
  <c r="V20" i="14"/>
  <c r="V21" i="14"/>
  <c r="V23" i="14"/>
  <c r="V25" i="14"/>
  <c r="V10" i="14"/>
  <c r="V24" i="14"/>
  <c r="V22" i="14"/>
  <c r="AC14" i="14"/>
  <c r="AC18" i="14"/>
  <c r="AC10" i="14"/>
  <c r="AC13" i="14"/>
  <c r="AC17" i="14"/>
  <c r="AC22" i="14"/>
  <c r="AC12" i="14"/>
  <c r="AC20" i="14"/>
  <c r="AC11" i="14"/>
  <c r="AC19" i="14"/>
  <c r="AC21" i="14"/>
  <c r="AC16" i="14"/>
  <c r="AC24" i="14"/>
  <c r="AC15" i="14"/>
  <c r="AC25" i="14"/>
  <c r="AC23" i="14"/>
  <c r="G11" i="14"/>
  <c r="G12" i="14"/>
  <c r="G13" i="14"/>
  <c r="G14" i="14"/>
  <c r="G15" i="14"/>
  <c r="G16" i="14"/>
  <c r="G17" i="14"/>
  <c r="G18" i="14"/>
  <c r="G19" i="14"/>
  <c r="G20" i="14"/>
  <c r="G21" i="14"/>
  <c r="G23" i="14"/>
  <c r="G24" i="14"/>
  <c r="G22" i="14"/>
  <c r="G25" i="14"/>
  <c r="G10" i="14"/>
  <c r="K11" i="14"/>
  <c r="K12" i="14"/>
  <c r="K13" i="14"/>
  <c r="K14" i="14"/>
  <c r="K15" i="14"/>
  <c r="K16" i="14"/>
  <c r="K17" i="14"/>
  <c r="K18" i="14"/>
  <c r="K19" i="14"/>
  <c r="K20" i="14"/>
  <c r="K21" i="14"/>
  <c r="K23" i="14"/>
  <c r="K22" i="14"/>
  <c r="K25" i="14"/>
  <c r="K10" i="14"/>
  <c r="K24" i="14"/>
  <c r="O11" i="14"/>
  <c r="O12" i="14"/>
  <c r="O13" i="14"/>
  <c r="O14" i="14"/>
  <c r="O15" i="14"/>
  <c r="O16" i="14"/>
  <c r="O17" i="14"/>
  <c r="O18" i="14"/>
  <c r="O19" i="14"/>
  <c r="O20" i="14"/>
  <c r="O21" i="14"/>
  <c r="O10" i="14"/>
  <c r="O22" i="14"/>
  <c r="O23" i="14"/>
  <c r="O24" i="14"/>
  <c r="O25" i="14"/>
  <c r="S11" i="14"/>
  <c r="S12" i="14"/>
  <c r="S13" i="14"/>
  <c r="S14" i="14"/>
  <c r="S15" i="14"/>
  <c r="S16" i="14"/>
  <c r="S17" i="14"/>
  <c r="S18" i="14"/>
  <c r="S19" i="14"/>
  <c r="S20" i="14"/>
  <c r="S21" i="14"/>
  <c r="S25" i="14"/>
  <c r="S10" i="14"/>
  <c r="S22" i="14"/>
  <c r="S24" i="14"/>
  <c r="S23" i="14"/>
  <c r="W11" i="14"/>
  <c r="W12" i="14"/>
  <c r="W13" i="14"/>
  <c r="W14" i="14"/>
  <c r="W15" i="14"/>
  <c r="W16" i="14"/>
  <c r="W17" i="14"/>
  <c r="W18" i="14"/>
  <c r="W19" i="14"/>
  <c r="W20" i="14"/>
  <c r="W21" i="14"/>
  <c r="W23" i="14"/>
  <c r="W22" i="14"/>
  <c r="W25" i="14"/>
  <c r="W10" i="14"/>
  <c r="W24" i="14"/>
  <c r="AD11" i="14"/>
  <c r="AD12" i="14"/>
  <c r="AD13" i="14"/>
  <c r="AD14" i="14"/>
  <c r="AD15" i="14"/>
  <c r="AD16" i="14"/>
  <c r="AD17" i="14"/>
  <c r="AD18" i="14"/>
  <c r="AD19" i="14"/>
  <c r="AD20" i="14"/>
  <c r="AD21" i="14"/>
  <c r="AD25" i="14"/>
  <c r="AD10" i="14"/>
  <c r="AD22" i="14"/>
  <c r="AD24" i="14"/>
  <c r="AD23" i="14"/>
  <c r="C13" i="8"/>
  <c r="G26" i="14" l="1"/>
  <c r="R26" i="14"/>
  <c r="N26" i="14"/>
  <c r="J26" i="14"/>
  <c r="X26" i="14"/>
  <c r="T26" i="14"/>
  <c r="P26" i="14"/>
  <c r="L26" i="14"/>
  <c r="H26" i="14"/>
  <c r="O26" i="14"/>
  <c r="U26" i="14"/>
  <c r="Q26" i="14"/>
  <c r="I26" i="14"/>
  <c r="W26" i="14"/>
  <c r="K26" i="14"/>
  <c r="AC26" i="14"/>
  <c r="Y26" i="14"/>
  <c r="M26" i="14"/>
  <c r="V26" i="14"/>
  <c r="AD26" i="14"/>
  <c r="S26" i="14"/>
  <c r="F26" i="14"/>
  <c r="O19" i="28"/>
  <c r="K19" i="28"/>
  <c r="L19" i="28" s="1"/>
  <c r="M9" i="15"/>
  <c r="N9" i="15" s="1"/>
  <c r="L9" i="15"/>
  <c r="K13" i="23"/>
  <c r="M7" i="23"/>
  <c r="M15" i="23"/>
  <c r="F13" i="23"/>
  <c r="D24" i="8"/>
  <c r="D42" i="8" s="1"/>
  <c r="C24" i="8"/>
  <c r="C42" i="8" s="1"/>
  <c r="D29" i="8"/>
  <c r="D35" i="8" s="1"/>
  <c r="C35" i="8"/>
  <c r="E12" i="18"/>
  <c r="E13" i="18"/>
  <c r="D12" i="18"/>
  <c r="D13" i="18"/>
  <c r="C12" i="18"/>
  <c r="C13" i="18"/>
  <c r="B12" i="18"/>
  <c r="B13" i="18"/>
  <c r="A12" i="18"/>
  <c r="A13" i="18"/>
  <c r="C16" i="8"/>
  <c r="E35" i="8" l="1"/>
  <c r="F35" i="8" s="1"/>
  <c r="G29" i="8"/>
  <c r="C12" i="8"/>
  <c r="C11" i="8" s="1"/>
  <c r="D6" i="23" s="1"/>
  <c r="E30" i="8"/>
  <c r="F30" i="8" s="1"/>
  <c r="E31" i="8"/>
  <c r="F31" i="8" s="1"/>
  <c r="E32" i="8"/>
  <c r="F32" i="8" s="1"/>
  <c r="E33" i="8"/>
  <c r="F33" i="8" s="1"/>
  <c r="E34" i="8"/>
  <c r="F34" i="8" s="1"/>
  <c r="E14" i="8"/>
  <c r="E15" i="8"/>
  <c r="E17" i="8"/>
  <c r="E18" i="8"/>
  <c r="E19" i="8"/>
  <c r="E20" i="8"/>
  <c r="E21" i="8"/>
  <c r="E22" i="8"/>
  <c r="E23" i="8"/>
  <c r="E25" i="8"/>
  <c r="E26" i="8"/>
  <c r="D9" i="23"/>
  <c r="E9" i="23"/>
  <c r="D7" i="23"/>
  <c r="E7" i="23"/>
  <c r="P12" i="18" l="1"/>
  <c r="R12" i="18" s="1"/>
  <c r="P13" i="18"/>
  <c r="R13" i="18" s="1"/>
  <c r="P14" i="18"/>
  <c r="R14" i="18" s="1"/>
  <c r="P15" i="18"/>
  <c r="R15" i="18" s="1"/>
  <c r="P16" i="18"/>
  <c r="R16" i="18" s="1"/>
  <c r="P17" i="18"/>
  <c r="R17" i="18" s="1"/>
  <c r="P18" i="18"/>
  <c r="R18" i="18" s="1"/>
  <c r="P19" i="18"/>
  <c r="R19" i="18" s="1"/>
  <c r="P20" i="18"/>
  <c r="R20" i="18" s="1"/>
  <c r="P21" i="18"/>
  <c r="R21" i="18" s="1"/>
  <c r="P22" i="18"/>
  <c r="R22" i="18" s="1"/>
  <c r="L10" i="15"/>
  <c r="L11" i="15"/>
  <c r="L12" i="15"/>
  <c r="L13" i="15"/>
  <c r="L14" i="15"/>
  <c r="L37" i="15"/>
  <c r="D13" i="8" l="1"/>
  <c r="D16" i="8"/>
  <c r="E16" i="8" s="1"/>
  <c r="K38" i="15"/>
  <c r="A46" i="15"/>
  <c r="D12" i="8" l="1"/>
  <c r="E12" i="8" s="1"/>
  <c r="E13" i="8"/>
  <c r="A47" i="15"/>
  <c r="O20" i="28"/>
  <c r="O21" i="28"/>
  <c r="O22" i="28"/>
  <c r="O23" i="28"/>
  <c r="O24" i="28"/>
  <c r="K20" i="28"/>
  <c r="L20" i="28" s="1"/>
  <c r="K21" i="28"/>
  <c r="L21" i="28" s="1"/>
  <c r="K22" i="28"/>
  <c r="L22" i="28" s="1"/>
  <c r="K23" i="28"/>
  <c r="L23" i="28" s="1"/>
  <c r="K24" i="28"/>
  <c r="L24" i="28" s="1"/>
  <c r="F25" i="23"/>
  <c r="F23" i="23"/>
  <c r="F21" i="23"/>
  <c r="F19" i="23"/>
  <c r="F17" i="23"/>
  <c r="F15" i="23"/>
  <c r="N25" i="28"/>
  <c r="I25" i="28"/>
  <c r="J25" i="28"/>
  <c r="M19" i="28" s="1"/>
  <c r="M23" i="28" l="1"/>
  <c r="M20" i="28"/>
  <c r="M24" i="28"/>
  <c r="M21" i="28"/>
  <c r="M22" i="28"/>
  <c r="D11" i="8"/>
  <c r="E6" i="23" s="1"/>
  <c r="K25" i="28"/>
  <c r="L25" i="28" s="1"/>
  <c r="M25" i="28"/>
  <c r="O25" i="28"/>
  <c r="D10" i="8" l="1"/>
  <c r="D41" i="8" s="1"/>
  <c r="D43" i="8" s="1"/>
  <c r="A11" i="18"/>
  <c r="D27" i="8" l="1"/>
  <c r="G10" i="8" s="1"/>
  <c r="E24" i="8"/>
  <c r="F7" i="23"/>
  <c r="G16" i="8" l="1"/>
  <c r="G20" i="8"/>
  <c r="G13" i="8"/>
  <c r="G11" i="8"/>
  <c r="G12" i="8"/>
  <c r="G21" i="8"/>
  <c r="G15" i="8"/>
  <c r="G23" i="8"/>
  <c r="G25" i="8"/>
  <c r="G22" i="8"/>
  <c r="G19" i="8"/>
  <c r="G27" i="8"/>
  <c r="G24" i="8"/>
  <c r="G26" i="8"/>
  <c r="G18" i="8"/>
  <c r="G17" i="8"/>
  <c r="G14" i="8"/>
  <c r="E42" i="8"/>
  <c r="A3" i="15"/>
  <c r="A3" i="21"/>
  <c r="A45" i="15"/>
  <c r="A44" i="15"/>
  <c r="D9" i="14"/>
  <c r="D11" i="14" l="1"/>
  <c r="D12" i="14"/>
  <c r="D13" i="14"/>
  <c r="D14" i="14"/>
  <c r="D15" i="14"/>
  <c r="D16" i="14"/>
  <c r="D17" i="14"/>
  <c r="D18" i="14"/>
  <c r="D19" i="14"/>
  <c r="D20" i="14"/>
  <c r="D21" i="14"/>
  <c r="D22" i="14"/>
  <c r="D23" i="14"/>
  <c r="D24" i="14"/>
  <c r="D25" i="14"/>
  <c r="D10" i="14"/>
  <c r="C10" i="8"/>
  <c r="C41" i="8" s="1"/>
  <c r="C43" i="8" s="1"/>
  <c r="E43" i="8" s="1"/>
  <c r="E11" i="8"/>
  <c r="D26" i="14" l="1"/>
  <c r="C27" i="8"/>
  <c r="E10" i="8"/>
  <c r="E41" i="8"/>
  <c r="K8" i="23"/>
  <c r="E11" i="18"/>
  <c r="E40" i="18" s="1"/>
  <c r="J38" i="15" l="1"/>
  <c r="M38" i="15" l="1"/>
  <c r="N38" i="15" s="1"/>
  <c r="L38" i="15"/>
  <c r="L8" i="23"/>
  <c r="F9" i="23"/>
  <c r="K16" i="23"/>
  <c r="P23" i="18"/>
  <c r="R23" i="18" s="1"/>
  <c r="P24" i="18"/>
  <c r="R24" i="18" s="1"/>
  <c r="P25" i="18"/>
  <c r="R25" i="18" s="1"/>
  <c r="P26" i="18"/>
  <c r="R26" i="18" s="1"/>
  <c r="P27" i="18"/>
  <c r="R27" i="18" s="1"/>
  <c r="P28" i="18"/>
  <c r="R28" i="18" s="1"/>
  <c r="P29" i="18"/>
  <c r="R29" i="18" s="1"/>
  <c r="P30" i="18"/>
  <c r="R30" i="18" s="1"/>
  <c r="P31" i="18"/>
  <c r="R31" i="18" s="1"/>
  <c r="P32" i="18"/>
  <c r="R32" i="18" s="1"/>
  <c r="P33" i="18"/>
  <c r="R33" i="18" s="1"/>
  <c r="P35" i="18"/>
  <c r="R35" i="18" s="1"/>
  <c r="P36" i="18"/>
  <c r="R36" i="18" s="1"/>
  <c r="P39" i="18"/>
  <c r="R39" i="18" s="1"/>
  <c r="R34" i="18" l="1"/>
  <c r="R40" i="18" s="1"/>
  <c r="P40" i="18"/>
  <c r="M8" i="23"/>
  <c r="AN10" i="14"/>
  <c r="AN11" i="14" s="1"/>
  <c r="AN12" i="14"/>
  <c r="AN13" i="14" s="1"/>
  <c r="AN14" i="14" s="1"/>
  <c r="AN15" i="14" s="1"/>
  <c r="AN16" i="14" s="1"/>
  <c r="AN17" i="14" s="1"/>
  <c r="AN18" i="14" s="1"/>
  <c r="AN19" i="14" s="1"/>
  <c r="AN20" i="14" s="1"/>
  <c r="AN21" i="14" s="1"/>
  <c r="AN22" i="14" s="1"/>
  <c r="AN23" i="14"/>
  <c r="AN24" i="14" s="1"/>
  <c r="AN25" i="14" s="1"/>
  <c r="AL9" i="14"/>
  <c r="AK9" i="14"/>
  <c r="AJ9" i="14"/>
  <c r="AI9" i="14"/>
  <c r="AH9" i="14"/>
  <c r="AG9" i="14"/>
  <c r="AF9" i="14"/>
  <c r="AE9" i="14"/>
  <c r="C9" i="14"/>
  <c r="C11" i="14" l="1"/>
  <c r="C12" i="14"/>
  <c r="C13" i="14"/>
  <c r="C14" i="14"/>
  <c r="C15" i="14"/>
  <c r="C16" i="14"/>
  <c r="C17" i="14"/>
  <c r="C18" i="14"/>
  <c r="C19" i="14"/>
  <c r="C20" i="14"/>
  <c r="C21" i="14"/>
  <c r="C22" i="14"/>
  <c r="C25" i="14"/>
  <c r="C23" i="14"/>
  <c r="C24" i="14"/>
  <c r="C10" i="14"/>
  <c r="AH10" i="14"/>
  <c r="AH12" i="14"/>
  <c r="AH14" i="14"/>
  <c r="AH16" i="14"/>
  <c r="AH18" i="14"/>
  <c r="AH15" i="14"/>
  <c r="AH19" i="14"/>
  <c r="AH22" i="14"/>
  <c r="AH17" i="14"/>
  <c r="AH23" i="14"/>
  <c r="AH25" i="14"/>
  <c r="AH11" i="14"/>
  <c r="AH13" i="14"/>
  <c r="AH20" i="14"/>
  <c r="AH21" i="14"/>
  <c r="AH24" i="14"/>
  <c r="AE10" i="14"/>
  <c r="AE12" i="14"/>
  <c r="AE14" i="14"/>
  <c r="AE16" i="14"/>
  <c r="AE18" i="14"/>
  <c r="AE11" i="14"/>
  <c r="AE13" i="14"/>
  <c r="AE15" i="14"/>
  <c r="AE17" i="14"/>
  <c r="AE19" i="14"/>
  <c r="AE21" i="14"/>
  <c r="AE22" i="14"/>
  <c r="AE20" i="14"/>
  <c r="AE23" i="14"/>
  <c r="AE24" i="14"/>
  <c r="AE25" i="14"/>
  <c r="AG11" i="14"/>
  <c r="AG13" i="14"/>
  <c r="AG15" i="14"/>
  <c r="AG17" i="14"/>
  <c r="AG10" i="14"/>
  <c r="AG12" i="14"/>
  <c r="AG14" i="14"/>
  <c r="AG16" i="14"/>
  <c r="AG18" i="14"/>
  <c r="AG20" i="14"/>
  <c r="AG22" i="14"/>
  <c r="AG23" i="14"/>
  <c r="AG25" i="14"/>
  <c r="AG19" i="14"/>
  <c r="AG21" i="14"/>
  <c r="AG24" i="14"/>
  <c r="AK11" i="14"/>
  <c r="AK13" i="14"/>
  <c r="AK15" i="14"/>
  <c r="AK17" i="14"/>
  <c r="AK10" i="14"/>
  <c r="AK12" i="14"/>
  <c r="AK14" i="14"/>
  <c r="AK16" i="14"/>
  <c r="AK18" i="14"/>
  <c r="AK20" i="14"/>
  <c r="AK22" i="14"/>
  <c r="AK21" i="14"/>
  <c r="AK19" i="14"/>
  <c r="AK23" i="14"/>
  <c r="AK25" i="14"/>
  <c r="AK24" i="14"/>
  <c r="AL10" i="14"/>
  <c r="AL12" i="14"/>
  <c r="AL14" i="14"/>
  <c r="AL16" i="14"/>
  <c r="AL18" i="14"/>
  <c r="AL13" i="14"/>
  <c r="AL20" i="14"/>
  <c r="AL15" i="14"/>
  <c r="AL22" i="14"/>
  <c r="AL23" i="14"/>
  <c r="AL25" i="14"/>
  <c r="AL17" i="14"/>
  <c r="AL21" i="14"/>
  <c r="AL11" i="14"/>
  <c r="AL19" i="14"/>
  <c r="AL24" i="14"/>
  <c r="AI10" i="14"/>
  <c r="AI12" i="14"/>
  <c r="AI14" i="14"/>
  <c r="AI16" i="14"/>
  <c r="AI18" i="14"/>
  <c r="AI11" i="14"/>
  <c r="AI13" i="14"/>
  <c r="AI15" i="14"/>
  <c r="AI17" i="14"/>
  <c r="AI19" i="14"/>
  <c r="AI21" i="14"/>
  <c r="AI20" i="14"/>
  <c r="AI24" i="14"/>
  <c r="AI23" i="14"/>
  <c r="AI22" i="14"/>
  <c r="AI25" i="14"/>
  <c r="AF11" i="14"/>
  <c r="AF13" i="14"/>
  <c r="AF15" i="14"/>
  <c r="AF17" i="14"/>
  <c r="AF12" i="14"/>
  <c r="AF14" i="14"/>
  <c r="AF21" i="14"/>
  <c r="AF22" i="14"/>
  <c r="AF24" i="14"/>
  <c r="AF16" i="14"/>
  <c r="AF19" i="14"/>
  <c r="AF20" i="14"/>
  <c r="AF10" i="14"/>
  <c r="AF18" i="14"/>
  <c r="AF23" i="14"/>
  <c r="AF25" i="14"/>
  <c r="AJ11" i="14"/>
  <c r="AJ13" i="14"/>
  <c r="AJ15" i="14"/>
  <c r="AJ17" i="14"/>
  <c r="AJ10" i="14"/>
  <c r="AJ18" i="14"/>
  <c r="AJ21" i="14"/>
  <c r="AJ22" i="14"/>
  <c r="AJ12" i="14"/>
  <c r="AJ19" i="14"/>
  <c r="AJ20" i="14"/>
  <c r="AJ24" i="14"/>
  <c r="AJ14" i="14"/>
  <c r="AJ16" i="14"/>
  <c r="AJ23" i="14"/>
  <c r="AJ25" i="14"/>
  <c r="E29" i="8"/>
  <c r="F29" i="8" s="1"/>
  <c r="C26" i="14" l="1"/>
  <c r="G31" i="8"/>
  <c r="G30" i="8"/>
  <c r="G33" i="8"/>
  <c r="G32" i="8"/>
  <c r="G34" i="8"/>
  <c r="G35" i="8"/>
  <c r="AJ26" i="14"/>
  <c r="AL26" i="14"/>
  <c r="AG26" i="14"/>
  <c r="AK26" i="14"/>
  <c r="AF26" i="14"/>
  <c r="AH26" i="14"/>
  <c r="AI26" i="14"/>
  <c r="AE26" i="14"/>
  <c r="E8" i="23"/>
  <c r="E10" i="23" s="1"/>
  <c r="AQ26" i="14" l="1"/>
  <c r="E20" i="23"/>
  <c r="E26" i="23"/>
  <c r="E18" i="23"/>
  <c r="E24" i="23"/>
  <c r="E16" i="23"/>
  <c r="E22" i="23"/>
  <c r="E14" i="23"/>
  <c r="D36" i="8"/>
  <c r="L6" i="23"/>
  <c r="P11" i="18"/>
  <c r="G42" i="8" l="1"/>
  <c r="H42" i="8" s="1"/>
  <c r="G41" i="8" l="1"/>
  <c r="G43" i="8" s="1"/>
  <c r="F43" i="8"/>
  <c r="H43" i="8" l="1"/>
  <c r="H41" i="8"/>
  <c r="D11" i="18"/>
  <c r="C11" i="18"/>
  <c r="B11" i="18"/>
  <c r="R11" i="18" l="1"/>
  <c r="F6" i="23" l="1"/>
  <c r="AM14" i="14"/>
  <c r="AM17" i="14"/>
  <c r="AM22" i="14"/>
  <c r="AM19" i="14"/>
  <c r="AM13" i="14"/>
  <c r="AM23" i="14"/>
  <c r="AM25" i="14"/>
  <c r="AM20" i="14"/>
  <c r="AM15" i="14"/>
  <c r="AM11" i="14"/>
  <c r="AM21" i="14"/>
  <c r="AM12" i="14"/>
  <c r="AM24" i="14"/>
  <c r="AM16" i="14"/>
  <c r="AM18" i="14"/>
  <c r="AM10" i="14"/>
  <c r="S21" i="18" l="1"/>
  <c r="S35" i="18"/>
  <c r="S15" i="18"/>
  <c r="S26" i="18"/>
  <c r="S34" i="18"/>
  <c r="S25" i="18"/>
  <c r="S18" i="18"/>
  <c r="S29" i="18"/>
  <c r="I41" i="18"/>
  <c r="M41" i="18"/>
  <c r="S11" i="18"/>
  <c r="S23" i="18"/>
  <c r="S19" i="18"/>
  <c r="S14" i="18"/>
  <c r="S17" i="18"/>
  <c r="S36" i="18"/>
  <c r="S30" i="18"/>
  <c r="S32" i="18"/>
  <c r="L41" i="18"/>
  <c r="H41" i="18"/>
  <c r="S37" i="18"/>
  <c r="S20" i="18"/>
  <c r="S13" i="18"/>
  <c r="S39" i="18"/>
  <c r="S28" i="18"/>
  <c r="O41" i="18"/>
  <c r="N41" i="18"/>
  <c r="S38" i="18"/>
  <c r="P41" i="18"/>
  <c r="S16" i="18"/>
  <c r="S22" i="18"/>
  <c r="S24" i="18"/>
  <c r="S33" i="18"/>
  <c r="S31" i="18"/>
  <c r="S27" i="18"/>
  <c r="S12" i="18"/>
  <c r="K41" i="18"/>
  <c r="J41" i="18"/>
  <c r="E27" i="8"/>
  <c r="C36" i="8"/>
  <c r="K14" i="23"/>
  <c r="D8" i="23"/>
  <c r="R41" i="18"/>
  <c r="Q41" i="18"/>
  <c r="G41" i="18"/>
  <c r="M6" i="23" l="1"/>
  <c r="L13" i="23"/>
  <c r="L16" i="23"/>
  <c r="M16" i="23" s="1"/>
  <c r="F8" i="23"/>
  <c r="D10" i="23"/>
  <c r="D14" i="23" s="1"/>
  <c r="F14" i="23" s="1"/>
  <c r="S40" i="18"/>
  <c r="M13" i="23" l="1"/>
  <c r="L14" i="23"/>
  <c r="M14" i="23" s="1"/>
  <c r="D26" i="23"/>
  <c r="F26" i="23" s="1"/>
  <c r="D18" i="23"/>
  <c r="F18" i="23" s="1"/>
  <c r="D16" i="23"/>
  <c r="F16" i="23" s="1"/>
  <c r="D20" i="23"/>
  <c r="F20" i="23" s="1"/>
  <c r="D24" i="23"/>
  <c r="F24" i="23" s="1"/>
  <c r="D22" i="23"/>
  <c r="F22" i="23" s="1"/>
  <c r="F10" i="23"/>
  <c r="E36" i="8" l="1"/>
</calcChain>
</file>

<file path=xl/comments1.xml><?xml version="1.0" encoding="utf-8"?>
<comments xmlns="http://schemas.openxmlformats.org/spreadsheetml/2006/main">
  <authors>
    <author>Tania Mara Chaves Daldegan</author>
  </authors>
  <commentList>
    <comment ref="D9" authorId="0" shapeId="0">
      <text>
        <r>
          <rPr>
            <b/>
            <sz val="9"/>
            <color indexed="81"/>
            <rFont val="Segoe UI"/>
            <family val="2"/>
          </rPr>
          <t>Meta da Reprogramação</t>
        </r>
        <r>
          <rPr>
            <sz val="9"/>
            <color indexed="81"/>
            <rFont val="Segoe UI"/>
            <family val="2"/>
          </rPr>
          <t xml:space="preserve">
</t>
        </r>
      </text>
    </comment>
  </commentList>
</comments>
</file>

<file path=xl/comments10.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1.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2.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3.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4.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5.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6.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7.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8.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19.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xml><?xml version="1.0" encoding="utf-8"?>
<comments xmlns="http://schemas.openxmlformats.org/spreadsheetml/2006/main">
  <authors>
    <author>Gustavo Milhomem Brito Menezes</author>
    <author>Flavia Rios Costa</author>
    <author>Tania Mara Chaves Daldegan</author>
  </authors>
  <commentList>
    <comment ref="A7" authorId="0" shapeId="0">
      <text>
        <r>
          <rPr>
            <b/>
            <sz val="12"/>
            <color indexed="81"/>
            <rFont val="Tahoma"/>
            <family val="2"/>
          </rPr>
          <t>Área ou setor responsável pela Atividade ou Projeto</t>
        </r>
        <r>
          <rPr>
            <sz val="9"/>
            <color indexed="81"/>
            <rFont val="Tahoma"/>
            <family val="2"/>
          </rPr>
          <t xml:space="preserve">
</t>
        </r>
      </text>
    </comment>
    <comment ref="B7" authorId="0" shapeId="0">
      <text>
        <r>
          <rPr>
            <b/>
            <sz val="12"/>
            <color indexed="81"/>
            <rFont val="Tahoma"/>
            <family val="2"/>
          </rPr>
          <t xml:space="preserve">P= Projeto                        A= Atividade </t>
        </r>
        <r>
          <rPr>
            <sz val="9"/>
            <color indexed="81"/>
            <rFont val="Tahoma"/>
            <family val="2"/>
          </rPr>
          <t xml:space="preserve">
</t>
        </r>
      </text>
    </comment>
    <comment ref="C7" authorId="0" shapeId="0">
      <text>
        <r>
          <rPr>
            <b/>
            <sz val="12"/>
            <color indexed="81"/>
            <rFont val="Tahoma"/>
            <family val="2"/>
          </rPr>
          <t>Para os CAU Básicos, quando houver utilização do Fundo de Apoio selecionar com o X</t>
        </r>
      </text>
    </comment>
    <comment ref="D7" authorId="0" shapeId="0">
      <text>
        <r>
          <rPr>
            <b/>
            <sz val="12"/>
            <color indexed="81"/>
            <rFont val="Tahoma"/>
            <family val="2"/>
          </rPr>
          <t>Nome do Projeto ou Atividade do Plano de Ação 2018, conforme descritivo no Anexo 1.4</t>
        </r>
        <r>
          <rPr>
            <sz val="12"/>
            <color indexed="81"/>
            <rFont val="Tahoma"/>
            <family val="2"/>
          </rPr>
          <t xml:space="preserve">
</t>
        </r>
      </text>
    </comment>
    <comment ref="E7" authorId="0" shapeId="0">
      <text>
        <r>
          <rPr>
            <b/>
            <sz val="12"/>
            <color indexed="81"/>
            <rFont val="Tahoma"/>
            <family val="2"/>
          </rPr>
          <t xml:space="preserve">
É a motivação geral e a síntese dos efeitos que se deseja produzir.</t>
        </r>
        <r>
          <rPr>
            <sz val="9"/>
            <color indexed="81"/>
            <rFont val="Tahoma"/>
            <family val="2"/>
          </rPr>
          <t xml:space="preserve">
</t>
        </r>
      </text>
    </comment>
    <comment ref="F7" authorId="0" shapeId="0">
      <text>
        <r>
          <rPr>
            <b/>
            <sz val="12"/>
            <color indexed="81"/>
            <rFont val="Tahoma"/>
            <family val="2"/>
          </rPr>
          <t xml:space="preserve">Selecionar uma das opções nas células abaixo que estão de acordo com os objetivos estratégicos do Mapa Estratégico no âmbito das pespectivas de </t>
        </r>
        <r>
          <rPr>
            <b/>
            <sz val="12"/>
            <color indexed="10"/>
            <rFont val="Tahoma"/>
            <family val="2"/>
          </rPr>
          <t>Processos Internos, Alavancadores e Pessoas e Infraestrutura.</t>
        </r>
        <r>
          <rPr>
            <b/>
            <sz val="12"/>
            <color indexed="81"/>
            <rFont val="Tahoma"/>
            <family val="2"/>
          </rPr>
          <t xml:space="preserve">
</t>
        </r>
        <r>
          <rPr>
            <sz val="12"/>
            <color indexed="81"/>
            <rFont val="Tahoma"/>
            <family val="2"/>
          </rPr>
          <t xml:space="preserve">
</t>
        </r>
      </text>
    </comment>
    <comment ref="G7" authorId="0" shapeId="0">
      <text>
        <r>
          <rPr>
            <b/>
            <sz val="12"/>
            <color indexed="81"/>
            <rFont val="Tahoma"/>
            <family val="2"/>
          </rPr>
          <t xml:space="preserve">Selecionar uma das opções nas células abaixo que estão de acordo com os objetivos estratégicos do Mapa Estratégico no âmbito das pespectivas de </t>
        </r>
        <r>
          <rPr>
            <b/>
            <sz val="12"/>
            <color indexed="10"/>
            <rFont val="Tahoma"/>
            <family val="2"/>
          </rPr>
          <t>Processos Internos, Alavancadores e Pessoas e Infraestrutura.</t>
        </r>
      </text>
    </comment>
    <comment ref="H7" authorId="0" shapeId="0">
      <text>
        <r>
          <rPr>
            <b/>
            <sz val="12"/>
            <color indexed="81"/>
            <rFont val="Tahoma"/>
            <family val="2"/>
          </rPr>
          <t xml:space="preserve">São os efeitos que devem ser produzidos com a execução do projeto, dentro do seu horizonte do tempo. Refletem o objetivo geral do projeto e representam o seu desdobramento em metas mensuráveis. Resultado = Transformação + Indicador + Meta + Prazo, conforme descritivo no Anexo 1.4
</t>
        </r>
        <r>
          <rPr>
            <sz val="12"/>
            <color indexed="81"/>
            <rFont val="Tahoma"/>
            <family val="2"/>
          </rPr>
          <t xml:space="preserve">
</t>
        </r>
      </text>
    </comment>
    <comment ref="I7" authorId="0" shapeId="0">
      <text>
        <r>
          <rPr>
            <b/>
            <sz val="12"/>
            <color indexed="81"/>
            <rFont val="Tahoma"/>
            <family val="2"/>
          </rPr>
          <t xml:space="preserve">Os valores devem ser iguais do Plano de Ação da Programação 2017 aprovado. Caso tenha feito a Reprogramação 2017 considerar os valores aprovados da Reprogramação 2017. 
</t>
        </r>
        <r>
          <rPr>
            <sz val="12"/>
            <color indexed="81"/>
            <rFont val="Tahoma"/>
            <family val="2"/>
          </rPr>
          <t xml:space="preserve">
</t>
        </r>
      </text>
    </comment>
    <comment ref="J7" authorId="0" shapeId="0">
      <text>
        <r>
          <rPr>
            <b/>
            <sz val="12"/>
            <color indexed="81"/>
            <rFont val="Tahoma"/>
            <family val="2"/>
          </rPr>
          <t xml:space="preserve">Valores  dos Projetos/Atividades do Plano de Ação 2018, conforme descritivo no Anexo 1.4
</t>
        </r>
      </text>
    </comment>
    <comment ref="K7" authorId="1" shapeId="0">
      <text>
        <r>
          <rPr>
            <b/>
            <sz val="12"/>
            <color indexed="81"/>
            <rFont val="Tahoma"/>
            <family val="2"/>
          </rPr>
          <t>Para os CAU Básicos : Valores do Fundo de Apoio distribuídos por Projeto/Atividade. Vale a ressalva que a Atividade do CSC deve ser pago com o Fundo de Apo</t>
        </r>
        <r>
          <rPr>
            <sz val="12"/>
            <color indexed="81"/>
            <rFont val="Tahoma"/>
            <family val="2"/>
          </rPr>
          <t>io.</t>
        </r>
      </text>
    </comment>
    <comment ref="L7" authorId="2" shapeId="0">
      <text>
        <r>
          <rPr>
            <b/>
            <sz val="9"/>
            <color indexed="81"/>
            <rFont val="Segoe UI"/>
            <family val="2"/>
          </rPr>
          <t>Não considerar o valor da despesa de capital no cálculo do percentual.</t>
        </r>
      </text>
    </comment>
  </commentList>
</comments>
</file>

<file path=xl/comments20.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1.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2.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3.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4.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5.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6.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7.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8.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29.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3.xml><?xml version="1.0" encoding="utf-8"?>
<comments xmlns="http://schemas.openxmlformats.org/spreadsheetml/2006/main">
  <authors>
    <author>Gustavo Milhomem Brito Menezes</author>
    <author>Tania Mara Chaves Daldegan</author>
  </authors>
  <commentList>
    <comment ref="B6" authorId="0" shapeId="0">
      <text>
        <r>
          <rPr>
            <b/>
            <sz val="11"/>
            <color indexed="81"/>
            <rFont val="Tahoma"/>
            <family val="2"/>
          </rPr>
          <t>Vinculada as Receitas de Arrecadação do Anexo 1.1 - Usos e Fonte excluídos os valores das anuidades de exercícios anteriroes</t>
        </r>
        <r>
          <rPr>
            <sz val="11"/>
            <color indexed="81"/>
            <rFont val="Tahoma"/>
            <family val="2"/>
          </rPr>
          <t xml:space="preserve">
</t>
        </r>
      </text>
    </comment>
    <comment ref="B7" authorId="0" shapeId="0">
      <text>
        <r>
          <rPr>
            <b/>
            <sz val="9"/>
            <color indexed="81"/>
            <rFont val="Tahoma"/>
            <family val="2"/>
          </rPr>
          <t>Apenas para os Cau Básicos. O valor total deve ser igual do que consta nas Diretrizes da Programação 2017.</t>
        </r>
        <r>
          <rPr>
            <sz val="9"/>
            <color indexed="81"/>
            <rFont val="Tahoma"/>
            <family val="2"/>
          </rPr>
          <t xml:space="preserve">
</t>
        </r>
      </text>
    </comment>
    <comment ref="L7" authorId="1" shapeId="0">
      <text>
        <r>
          <rPr>
            <b/>
            <sz val="9"/>
            <color indexed="81"/>
            <rFont val="Tahoma"/>
            <family val="2"/>
          </rPr>
          <t>Detalhar o valor no campo das justificativas</t>
        </r>
        <r>
          <rPr>
            <sz val="9"/>
            <color indexed="81"/>
            <rFont val="Tahoma"/>
            <family val="2"/>
          </rPr>
          <t xml:space="preserve">
</t>
        </r>
      </text>
    </comment>
    <comment ref="B8" authorId="0" shapeId="0">
      <text>
        <r>
          <rPr>
            <b/>
            <sz val="9"/>
            <color indexed="81"/>
            <rFont val="Tahoma"/>
            <family val="2"/>
          </rPr>
          <t>= Receita de Arrecadação + Recurso do Fundo de Apoio</t>
        </r>
        <r>
          <rPr>
            <sz val="9"/>
            <color indexed="81"/>
            <rFont val="Tahoma"/>
            <family val="2"/>
          </rPr>
          <t xml:space="preserve">
</t>
        </r>
      </text>
    </comment>
    <comment ref="B9" authorId="0" shapeId="0">
      <text>
        <r>
          <rPr>
            <b/>
            <sz val="9"/>
            <color indexed="81"/>
            <rFont val="Tahoma"/>
            <family val="2"/>
          </rPr>
          <t>Vinculada as Receitas de Arrecadação do Anexo 1.1 - Usos e Fontes</t>
        </r>
      </text>
    </comment>
    <comment ref="B10" authorId="0" shapeId="0">
      <text>
        <r>
          <rPr>
            <b/>
            <sz val="9"/>
            <color indexed="81"/>
            <rFont val="Tahoma"/>
            <family val="2"/>
          </rPr>
          <t>RAL= Receita de Arrecadação + Fundo de Apoio (apenas CAU Básicos) - Aportes ( CSC + FA)</t>
        </r>
      </text>
    </comment>
    <comment ref="F13" authorId="1" shapeId="0">
      <text>
        <r>
          <rPr>
            <b/>
            <sz val="9"/>
            <color indexed="81"/>
            <rFont val="Segoe UI"/>
            <family val="2"/>
          </rPr>
          <t>É percentual (%)</t>
        </r>
        <r>
          <rPr>
            <sz val="9"/>
            <color indexed="81"/>
            <rFont val="Segoe UI"/>
            <family val="2"/>
          </rPr>
          <t xml:space="preserve">
</t>
        </r>
      </text>
    </comment>
    <comment ref="F14" authorId="1" shapeId="0">
      <text>
        <r>
          <rPr>
            <b/>
            <sz val="9"/>
            <color indexed="81"/>
            <rFont val="Segoe UI"/>
            <family val="2"/>
          </rPr>
          <t>É ponto percentual (pp)</t>
        </r>
        <r>
          <rPr>
            <sz val="9"/>
            <color indexed="81"/>
            <rFont val="Segoe UI"/>
            <family val="2"/>
          </rPr>
          <t xml:space="preserve">
</t>
        </r>
      </text>
    </comment>
    <comment ref="F15" authorId="1" shapeId="0">
      <text>
        <r>
          <rPr>
            <b/>
            <sz val="9"/>
            <color indexed="81"/>
            <rFont val="Segoe UI"/>
            <family val="2"/>
          </rPr>
          <t>É percentual (%)</t>
        </r>
        <r>
          <rPr>
            <sz val="9"/>
            <color indexed="81"/>
            <rFont val="Segoe UI"/>
            <family val="2"/>
          </rPr>
          <t xml:space="preserve">
</t>
        </r>
      </text>
    </comment>
    <comment ref="F16" authorId="1" shapeId="0">
      <text>
        <r>
          <rPr>
            <b/>
            <sz val="9"/>
            <color indexed="81"/>
            <rFont val="Segoe UI"/>
            <family val="2"/>
          </rPr>
          <t>É ponto percentual (pp)</t>
        </r>
        <r>
          <rPr>
            <sz val="9"/>
            <color indexed="81"/>
            <rFont val="Segoe UI"/>
            <family val="2"/>
          </rPr>
          <t xml:space="preserve">
</t>
        </r>
      </text>
    </comment>
    <comment ref="F17" authorId="1" shapeId="0">
      <text>
        <r>
          <rPr>
            <b/>
            <sz val="9"/>
            <color indexed="81"/>
            <rFont val="Segoe UI"/>
            <family val="2"/>
          </rPr>
          <t>É percentual (%)</t>
        </r>
        <r>
          <rPr>
            <sz val="9"/>
            <color indexed="81"/>
            <rFont val="Segoe UI"/>
            <family val="2"/>
          </rPr>
          <t xml:space="preserve">
</t>
        </r>
      </text>
    </comment>
    <comment ref="F18" authorId="1" shapeId="0">
      <text>
        <r>
          <rPr>
            <b/>
            <sz val="9"/>
            <color indexed="81"/>
            <rFont val="Segoe UI"/>
            <family val="2"/>
          </rPr>
          <t>É ponto percentual (pp)</t>
        </r>
        <r>
          <rPr>
            <sz val="9"/>
            <color indexed="81"/>
            <rFont val="Segoe UI"/>
            <family val="2"/>
          </rPr>
          <t xml:space="preserve">
</t>
        </r>
      </text>
    </comment>
    <comment ref="F19" authorId="1" shapeId="0">
      <text>
        <r>
          <rPr>
            <b/>
            <sz val="9"/>
            <color indexed="81"/>
            <rFont val="Segoe UI"/>
            <family val="2"/>
          </rPr>
          <t>É percentual (%)</t>
        </r>
        <r>
          <rPr>
            <sz val="9"/>
            <color indexed="81"/>
            <rFont val="Segoe UI"/>
            <family val="2"/>
          </rPr>
          <t xml:space="preserve">
</t>
        </r>
      </text>
    </comment>
    <comment ref="F20" authorId="1" shapeId="0">
      <text>
        <r>
          <rPr>
            <b/>
            <sz val="9"/>
            <color indexed="81"/>
            <rFont val="Segoe UI"/>
            <family val="2"/>
          </rPr>
          <t>É ponto percentual (pp)</t>
        </r>
        <r>
          <rPr>
            <sz val="9"/>
            <color indexed="81"/>
            <rFont val="Segoe UI"/>
            <family val="2"/>
          </rPr>
          <t xml:space="preserve">
</t>
        </r>
      </text>
    </comment>
    <comment ref="F21" authorId="1" shapeId="0">
      <text>
        <r>
          <rPr>
            <b/>
            <sz val="9"/>
            <color indexed="81"/>
            <rFont val="Segoe UI"/>
            <family val="2"/>
          </rPr>
          <t>É percentual (%)</t>
        </r>
        <r>
          <rPr>
            <sz val="9"/>
            <color indexed="81"/>
            <rFont val="Segoe UI"/>
            <family val="2"/>
          </rPr>
          <t xml:space="preserve">
</t>
        </r>
      </text>
    </comment>
    <comment ref="F22" authorId="1" shapeId="0">
      <text>
        <r>
          <rPr>
            <b/>
            <sz val="9"/>
            <color indexed="81"/>
            <rFont val="Segoe UI"/>
            <family val="2"/>
          </rPr>
          <t>É ponto percentual (pp)</t>
        </r>
        <r>
          <rPr>
            <sz val="9"/>
            <color indexed="81"/>
            <rFont val="Segoe UI"/>
            <family val="2"/>
          </rPr>
          <t xml:space="preserve">
</t>
        </r>
      </text>
    </comment>
    <comment ref="F23" authorId="1" shapeId="0">
      <text>
        <r>
          <rPr>
            <b/>
            <sz val="9"/>
            <color indexed="81"/>
            <rFont val="Segoe UI"/>
            <family val="2"/>
          </rPr>
          <t>É percentual (%)</t>
        </r>
        <r>
          <rPr>
            <sz val="9"/>
            <color indexed="81"/>
            <rFont val="Segoe UI"/>
            <family val="2"/>
          </rPr>
          <t xml:space="preserve">
</t>
        </r>
      </text>
    </comment>
    <comment ref="F24" authorId="1" shapeId="0">
      <text>
        <r>
          <rPr>
            <b/>
            <sz val="9"/>
            <color indexed="81"/>
            <rFont val="Segoe UI"/>
            <family val="2"/>
          </rPr>
          <t>É ponto percentual (pp)</t>
        </r>
        <r>
          <rPr>
            <sz val="9"/>
            <color indexed="81"/>
            <rFont val="Segoe UI"/>
            <family val="2"/>
          </rPr>
          <t xml:space="preserve">
</t>
        </r>
      </text>
    </comment>
    <comment ref="F25" authorId="1" shapeId="0">
      <text>
        <r>
          <rPr>
            <b/>
            <sz val="9"/>
            <color indexed="81"/>
            <rFont val="Segoe UI"/>
            <family val="2"/>
          </rPr>
          <t>É percentual (%)</t>
        </r>
        <r>
          <rPr>
            <sz val="9"/>
            <color indexed="81"/>
            <rFont val="Segoe UI"/>
            <family val="2"/>
          </rPr>
          <t xml:space="preserve">
</t>
        </r>
      </text>
    </comment>
    <comment ref="F26" authorId="1" shapeId="0">
      <text>
        <r>
          <rPr>
            <b/>
            <sz val="9"/>
            <color indexed="81"/>
            <rFont val="Segoe UI"/>
            <family val="2"/>
          </rPr>
          <t>É ponto percentual (pp)</t>
        </r>
        <r>
          <rPr>
            <sz val="9"/>
            <color indexed="81"/>
            <rFont val="Segoe UI"/>
            <family val="2"/>
          </rPr>
          <t xml:space="preserve">
</t>
        </r>
      </text>
    </comment>
  </commentList>
</comments>
</file>

<file path=xl/comments30.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31.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32.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4.xml><?xml version="1.0" encoding="utf-8"?>
<comments xmlns="http://schemas.openxmlformats.org/spreadsheetml/2006/main">
  <authors>
    <author>Gustavo Milhomem Brito Menezes</author>
    <author>Flavia Rios Costa</author>
    <author>Tania Mara Chaves Daldegan</author>
  </authors>
  <commentList>
    <comment ref="C7" authorId="0" shapeId="0">
      <text>
        <r>
          <rPr>
            <b/>
            <sz val="9"/>
            <color indexed="81"/>
            <rFont val="Tahoma"/>
            <family val="2"/>
          </rPr>
          <t xml:space="preserve">Os valores devem ser iguais do Plano de Ação da Programação 2017 aprovado. Caso tenha feito a Reprogramação 2017 considerar os valores aprovados da Reprogramação 2017. </t>
        </r>
      </text>
    </comment>
    <comment ref="D7" authorId="0" shapeId="0">
      <text>
        <r>
          <rPr>
            <b/>
            <sz val="9"/>
            <color indexed="81"/>
            <rFont val="Tahoma"/>
            <family val="2"/>
          </rPr>
          <t xml:space="preserve"> Os valores devem ser iguais das Diretrizes 2018. </t>
        </r>
      </text>
    </comment>
    <comment ref="B13" authorId="1" shapeId="0">
      <text>
        <r>
          <rPr>
            <b/>
            <sz val="10"/>
            <color indexed="81"/>
            <rFont val="Tahoma"/>
            <family val="2"/>
          </rPr>
          <t>Somar os valores do exercício atual e exercícios anteriores.</t>
        </r>
      </text>
    </comment>
    <comment ref="B16" authorId="1" shapeId="0">
      <text>
        <r>
          <rPr>
            <b/>
            <sz val="10"/>
            <color indexed="81"/>
            <rFont val="Tahoma"/>
            <family val="2"/>
          </rPr>
          <t>Somar os valores do exercício atual e exercícios anteriores.</t>
        </r>
        <r>
          <rPr>
            <sz val="9"/>
            <color indexed="81"/>
            <rFont val="Tahoma"/>
            <family val="2"/>
          </rPr>
          <t xml:space="preserve">
</t>
        </r>
      </text>
    </comment>
    <comment ref="B20" authorId="1" shapeId="0">
      <text>
        <r>
          <rPr>
            <b/>
            <sz val="10"/>
            <color indexed="81"/>
            <rFont val="Tahoma"/>
            <family val="2"/>
          </rPr>
          <t>Considerar taxas e multas todos os valores relacionados com: Taxa Expediente RRT extemporâneo; Taxa Selic; Documento de fiscalização; Multa e mora de anuidades; Certidão de acervo técnico com atestado; Registro de direito autoral; Multa ética; Multa ausência na eleição, conforme informações do Siccau/Siscont.net.</t>
        </r>
        <r>
          <rPr>
            <sz val="9"/>
            <color indexed="81"/>
            <rFont val="Tahoma"/>
            <family val="2"/>
          </rPr>
          <t xml:space="preserve">
</t>
        </r>
      </text>
    </comment>
    <comment ref="B33" authorId="1" shapeId="0">
      <text>
        <r>
          <rPr>
            <b/>
            <sz val="11"/>
            <color indexed="81"/>
            <rFont val="Tahoma"/>
            <family val="2"/>
          </rPr>
          <t>Valor do APORTE DO CSC +  FUNDO DE RESERVA DO CSC.</t>
        </r>
        <r>
          <rPr>
            <sz val="9"/>
            <color indexed="81"/>
            <rFont val="Tahoma"/>
            <family val="2"/>
          </rPr>
          <t xml:space="preserve">
</t>
        </r>
      </text>
    </comment>
    <comment ref="F40" authorId="2" shapeId="0">
      <text>
        <r>
          <rPr>
            <b/>
            <sz val="9"/>
            <color indexed="81"/>
            <rFont val="Segoe UI"/>
            <family val="2"/>
          </rPr>
          <t>Valores conforme o anexo 1.3 da Programação (ou Reprogramação) 2018</t>
        </r>
      </text>
    </comment>
  </commentList>
</comments>
</file>

<file path=xl/comments5.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6.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7.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8.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comments9.xml><?xml version="1.0" encoding="utf-8"?>
<comments xmlns="http://schemas.openxmlformats.org/spreadsheetml/2006/main">
  <authors>
    <author>Flavia Rios Costa</author>
    <author>Tania Mara Chaves Daldegan</author>
  </authors>
  <commentList>
    <comment ref="A7" authorId="0" shapeId="0">
      <text>
        <r>
          <rPr>
            <sz val="13"/>
            <color indexed="81"/>
            <rFont val="Tahoma"/>
            <family val="2"/>
          </rPr>
          <t xml:space="preserve">
</t>
        </r>
        <r>
          <rPr>
            <b/>
            <sz val="13"/>
            <color indexed="81"/>
            <rFont val="Tahoma"/>
            <family val="2"/>
          </rPr>
          <t>Área ou setor responsável pela Atividade ou Projeto</t>
        </r>
      </text>
    </comment>
    <comment ref="A10" authorId="0" shapeId="0">
      <text>
        <r>
          <rPr>
            <b/>
            <sz val="12"/>
            <color indexed="81"/>
            <rFont val="Tahoma"/>
            <family val="2"/>
          </rPr>
          <t>Nome do Projeto ou Atividade do Plano de Ação 2017</t>
        </r>
        <r>
          <rPr>
            <sz val="9"/>
            <color indexed="81"/>
            <rFont val="Tahoma"/>
            <family val="2"/>
          </rPr>
          <t xml:space="preserve">
</t>
        </r>
      </text>
    </comment>
    <comment ref="A11" authorId="0" shapeId="0">
      <text>
        <r>
          <rPr>
            <b/>
            <sz val="12"/>
            <color indexed="81"/>
            <rFont val="Tahoma"/>
            <family val="2"/>
          </rPr>
          <t xml:space="preserve">É a motivação geral e a síntese dos efeitos que se deseja produzir.
</t>
        </r>
      </text>
    </comment>
    <comment ref="A12" authorId="0" shapeId="0">
      <text>
        <r>
          <rPr>
            <b/>
            <sz val="12"/>
            <color indexed="81"/>
            <rFont val="Tahoma"/>
            <family val="2"/>
          </rPr>
          <t xml:space="preserve">Selecionar uma das opções na célula ao lado que está de acordo com os objetivos estratégicos do Mapa Estratégico.
</t>
        </r>
        <r>
          <rPr>
            <sz val="9"/>
            <color indexed="81"/>
            <rFont val="Tahoma"/>
            <family val="2"/>
          </rPr>
          <t xml:space="preserve">
</t>
        </r>
      </text>
    </comment>
    <comment ref="A14" authorId="0" shapeId="0">
      <text>
        <r>
          <rPr>
            <b/>
            <sz val="12"/>
            <color indexed="81"/>
            <rFont val="Tahoma"/>
            <family val="2"/>
          </rPr>
          <t>Os resultados são os efeitos que devem ser produzidos com a execução do projeto/atividade, dentro do seu horizonte do tempo.                                                            RESULTADO= Transformação +  Indicador + Meta + Prazo</t>
        </r>
        <r>
          <rPr>
            <sz val="9"/>
            <color indexed="81"/>
            <rFont val="Tahoma"/>
            <family val="2"/>
          </rPr>
          <t xml:space="preserve">
</t>
        </r>
      </text>
    </comment>
    <comment ref="G16" authorId="0" shapeId="0">
      <text>
        <r>
          <rPr>
            <b/>
            <sz val="12"/>
            <color indexed="81"/>
            <rFont val="Tahoma"/>
            <family val="2"/>
          </rPr>
          <t>Corresponde ao tempo de duração da ação.</t>
        </r>
        <r>
          <rPr>
            <sz val="9"/>
            <color indexed="81"/>
            <rFont val="Tahoma"/>
            <family val="2"/>
          </rPr>
          <t xml:space="preserve">
</t>
        </r>
      </text>
    </comment>
    <comment ref="M16" authorId="1" shapeId="0">
      <text>
        <r>
          <rPr>
            <sz val="12"/>
            <color indexed="81"/>
            <rFont val="Segoe UI"/>
            <family val="2"/>
          </rPr>
          <t xml:space="preserve">Verificar o denominador da  fórmula após duplicação da planilha.
</t>
        </r>
      </text>
    </comment>
    <comment ref="N16" authorId="1" shapeId="0">
      <text>
        <r>
          <rPr>
            <b/>
            <sz val="14"/>
            <color indexed="81"/>
            <rFont val="Segoe UI"/>
            <family val="2"/>
          </rPr>
          <t>Apenas para CAU Básicos</t>
        </r>
        <r>
          <rPr>
            <sz val="9"/>
            <color indexed="81"/>
            <rFont val="Segoe UI"/>
            <family val="2"/>
          </rPr>
          <t xml:space="preserve">
</t>
        </r>
      </text>
    </comment>
    <comment ref="P16" authorId="0" shapeId="0">
      <text>
        <r>
          <rPr>
            <b/>
            <sz val="12"/>
            <color indexed="81"/>
            <rFont val="Tahoma"/>
            <family val="2"/>
          </rPr>
          <t>Nome do responsável pela execução da ação.</t>
        </r>
        <r>
          <rPr>
            <sz val="9"/>
            <color indexed="81"/>
            <rFont val="Tahoma"/>
            <family val="2"/>
          </rPr>
          <t xml:space="preserve">
</t>
        </r>
      </text>
    </comment>
    <comment ref="B17" authorId="0" shapeId="0">
      <text>
        <r>
          <rPr>
            <b/>
            <sz val="12"/>
            <color indexed="81"/>
            <rFont val="Tahoma"/>
            <family val="2"/>
          </rPr>
          <t xml:space="preserve">Ações são iniciativas específicas que devem ser executadas dentro de um projeto ou de uma atividade para produzir os resultados esperados.Ação é o que será feito. </t>
        </r>
      </text>
    </comment>
    <comment ref="C17" authorId="1" shapeId="0">
      <text>
        <r>
          <rPr>
            <b/>
            <sz val="12"/>
            <color indexed="81"/>
            <rFont val="Segoe UI"/>
            <family val="2"/>
          </rPr>
          <t xml:space="preserve">Bem ou  serviço qualificado e quantificado resultante da execução da ação. Meta é a quantificação da ação. </t>
        </r>
        <r>
          <rPr>
            <sz val="9"/>
            <color indexed="81"/>
            <rFont val="Segoe UI"/>
            <family val="2"/>
          </rPr>
          <t xml:space="preserve">
</t>
        </r>
      </text>
    </comment>
    <comment ref="E17" authorId="1" shapeId="0">
      <text>
        <r>
          <rPr>
            <b/>
            <sz val="16"/>
            <color indexed="81"/>
            <rFont val="Segoe UI"/>
            <family val="2"/>
          </rPr>
          <t>Resultado é o efeito produzido após a ação realizada, refere-se diretamente a ação.</t>
        </r>
        <r>
          <rPr>
            <sz val="9"/>
            <color indexed="81"/>
            <rFont val="Segoe UI"/>
            <family val="2"/>
          </rPr>
          <t xml:space="preserve">
</t>
        </r>
      </text>
    </comment>
    <comment ref="F17" authorId="1" shapeId="0">
      <text>
        <r>
          <rPr>
            <b/>
            <sz val="14"/>
            <color indexed="81"/>
            <rFont val="Segoe UI"/>
            <family val="2"/>
          </rPr>
          <t>Relacionando o executado frente o previsto.</t>
        </r>
        <r>
          <rPr>
            <sz val="9"/>
            <color indexed="81"/>
            <rFont val="Segoe UI"/>
            <family val="2"/>
          </rPr>
          <t xml:space="preserve">
</t>
        </r>
      </text>
    </comment>
    <comment ref="I17" authorId="0" shapeId="0">
      <text>
        <r>
          <rPr>
            <b/>
            <sz val="12"/>
            <color indexed="81"/>
            <rFont val="Tahoma"/>
            <family val="2"/>
          </rPr>
          <t>Valores Previstos no Plano de Ação 2017.</t>
        </r>
        <r>
          <rPr>
            <sz val="9"/>
            <color indexed="81"/>
            <rFont val="Tahoma"/>
            <family val="2"/>
          </rPr>
          <t xml:space="preserve">
</t>
        </r>
      </text>
    </comment>
    <comment ref="O17" authorId="1" shapeId="0">
      <text>
        <r>
          <rPr>
            <b/>
            <sz val="16"/>
            <color indexed="81"/>
            <rFont val="Segoe UI"/>
            <family val="2"/>
          </rPr>
          <t>Não considerar o valor da despesa de capital no cálculo do percentual.</t>
        </r>
        <r>
          <rPr>
            <sz val="9"/>
            <color indexed="81"/>
            <rFont val="Segoe UI"/>
            <family val="2"/>
          </rPr>
          <t xml:space="preserve">
</t>
        </r>
      </text>
    </comment>
    <comment ref="C18" authorId="1" shapeId="0">
      <text>
        <r>
          <rPr>
            <b/>
            <sz val="14"/>
            <color indexed="81"/>
            <rFont val="Segoe UI"/>
            <family val="2"/>
          </rPr>
          <t>Quantidade prevista da meta</t>
        </r>
      </text>
    </comment>
    <comment ref="D18" authorId="1" shapeId="0">
      <text>
        <r>
          <rPr>
            <b/>
            <sz val="16"/>
            <color indexed="81"/>
            <rFont val="Segoe UI"/>
            <family val="2"/>
          </rPr>
          <t>Descrição textual detalhada da meta relativa à ação.</t>
        </r>
        <r>
          <rPr>
            <b/>
            <sz val="12"/>
            <color indexed="81"/>
            <rFont val="Segoe UI"/>
            <family val="2"/>
          </rPr>
          <t xml:space="preserve">
</t>
        </r>
      </text>
    </comment>
  </commentList>
</comments>
</file>

<file path=xl/sharedStrings.xml><?xml version="1.0" encoding="utf-8"?>
<sst xmlns="http://schemas.openxmlformats.org/spreadsheetml/2006/main" count="2601" uniqueCount="889">
  <si>
    <t>Início:</t>
  </si>
  <si>
    <t>Término:</t>
  </si>
  <si>
    <t>3.1.1 Custeados com Recursos do Fundo de Apoio</t>
  </si>
  <si>
    <t>Total</t>
  </si>
  <si>
    <t>Ações</t>
  </si>
  <si>
    <t>Período de Execução</t>
  </si>
  <si>
    <t>Início</t>
  </si>
  <si>
    <t>Término</t>
  </si>
  <si>
    <t>Responsável pela Execução</t>
  </si>
  <si>
    <t>Pessoal</t>
  </si>
  <si>
    <t>Imobilizado</t>
  </si>
  <si>
    <t>Variação</t>
  </si>
  <si>
    <t>Legenda: Situação da Ação e Metas</t>
  </si>
  <si>
    <t>Nova</t>
  </si>
  <si>
    <t>Excluída</t>
  </si>
  <si>
    <t>Reformulada</t>
  </si>
  <si>
    <t>(1)</t>
  </si>
  <si>
    <t>(2)</t>
  </si>
  <si>
    <t>(3)</t>
  </si>
  <si>
    <t>(4)</t>
  </si>
  <si>
    <t>Inicial</t>
  </si>
  <si>
    <t>Unidade Responsável</t>
  </si>
  <si>
    <t>Denominação</t>
  </si>
  <si>
    <t>TOTAL</t>
  </si>
  <si>
    <t>Especificação</t>
  </si>
  <si>
    <t>I - FONTES</t>
  </si>
  <si>
    <t>1. Receitas Correntes</t>
  </si>
  <si>
    <t>1.1.1 Anuidades</t>
  </si>
  <si>
    <t>1.1.1.1 Pessoa Física</t>
  </si>
  <si>
    <t>1.1.1.2 Pessoa Jurídica</t>
  </si>
  <si>
    <t>1.2 Aplicações Financeiras</t>
  </si>
  <si>
    <t>1.3 Outras Receitas</t>
  </si>
  <si>
    <t>1.4 Fundo de Apoio</t>
  </si>
  <si>
    <t>2 Receitas de Capital</t>
  </si>
  <si>
    <t>2.1 Saldos de Exercícios Anteriores (Superávit Financeiro)</t>
  </si>
  <si>
    <t xml:space="preserve"> I – TOTAL</t>
  </si>
  <si>
    <t>II. USOS</t>
  </si>
  <si>
    <t>II.1 Programação Operacional</t>
  </si>
  <si>
    <t>Projetos</t>
  </si>
  <si>
    <t>II.2 Aportes ao Fundo de Apoio</t>
  </si>
  <si>
    <t>II – TOTAL</t>
  </si>
  <si>
    <t>VARIAÇÃO (I-II)</t>
  </si>
  <si>
    <t>Valores em R$ 1,00</t>
  </si>
  <si>
    <t xml:space="preserve">Variação                                                      </t>
  </si>
  <si>
    <t>1.1 - Unidade Organizacional/Comissão/Colegiado:</t>
  </si>
  <si>
    <t>1.2 - Coordenador ou Responsável pela Unidade Organizacional/Comissão/Colegiado:</t>
  </si>
  <si>
    <t>1.5 - Objetivo Geral (Projeto/Atividade):</t>
  </si>
  <si>
    <t>1. DADOS TÉCNICOS</t>
  </si>
  <si>
    <t>2. DADOS ESTRATÉGICOS</t>
  </si>
  <si>
    <t>3.1    Custo do Projeto/Atividade:</t>
  </si>
  <si>
    <t>2.2 Outras Receitas</t>
  </si>
  <si>
    <t>II.4 Reserva de Contingência</t>
  </si>
  <si>
    <t>Impactar significativamente o planejamento e a gestão do território</t>
  </si>
  <si>
    <t>Índice de municípios que possuem políticas públicas de planejamento e gestão do território (Estados)</t>
  </si>
  <si>
    <t>Valorizar a Arquitetura e Urbanismo</t>
  </si>
  <si>
    <t>Tornar a fiscalização um vetor de melhoria do exercício da Arquitetura e Urbanismo</t>
  </si>
  <si>
    <t>Assegurar a eficácia no atendimento e no relacionamento com os arquitetos e urbanistas e a sociedade</t>
  </si>
  <si>
    <t>Índice de atendimento (Estados)</t>
  </si>
  <si>
    <t>Índice de satisfação com a solução da demanda (Estados)</t>
  </si>
  <si>
    <t>Estimular o conhecimento, o uso de processos criativos e a difusão das melhores práticas em Arquitetura e Urbanismo</t>
  </si>
  <si>
    <t>Índice da intenção (plano) de investimento em patrocínios (Estados)</t>
  </si>
  <si>
    <t>Índice da capacidade de execução dos investimentos em patrocínios (Estados)</t>
  </si>
  <si>
    <t>Taxa de aplicabilidade dos conhecimentos difundidos</t>
  </si>
  <si>
    <t>Influenciar as diretrizes do ensino de Arquitetura e Urbanismo e sua formação continuada</t>
  </si>
  <si>
    <t>Índice de aproveitamento das manifestações técnicas do CAU no MEC (CAU BR)</t>
  </si>
  <si>
    <t>Índice de aprovação das Diretrizes Curriculares Nacionais (DCN) propostas pelo CAU ao Conselho Nacional de Ensino (CNE) (CAU BR)</t>
  </si>
  <si>
    <t>Garantir a participação dos arquitetos e urbanistas no planejamento territorial e na gestão urbana</t>
  </si>
  <si>
    <t>Índice de municípios que possuem um órgão de planejamento urbano (Estados)</t>
  </si>
  <si>
    <t>Estimular a produção da arquitetura e urbanismo como política de Estado</t>
  </si>
  <si>
    <t>Participação do CAU na elaboração de leis que impactem o exercício profissional da Arquitetura e Urbanismo (Estados)</t>
  </si>
  <si>
    <t>Obrigatoriedade de planos urbanísticos para as cidades (Estados)</t>
  </si>
  <si>
    <t>Índice de obras públicas de Arquitetura e Urbanismo realizadas via concurso (Estados)</t>
  </si>
  <si>
    <t>Assegurar a eficácia no relacionamento e comunicação com a sociedade</t>
  </si>
  <si>
    <t>Acessos à página do CAU UF (Estados)</t>
  </si>
  <si>
    <t>Índice de presença na mídia como um todo (Estados)</t>
  </si>
  <si>
    <t>Índice de inserções positivas na mídia (Estados)</t>
  </si>
  <si>
    <t>Promover o exercício ético e qualificado da profissão</t>
  </si>
  <si>
    <t>Índice de eficiência na conclusão de processos éticos (Estados)</t>
  </si>
  <si>
    <t>Fomentar o acesso da sociedade à Arquitetura e Urbanismo</t>
  </si>
  <si>
    <t>Índice de RRT por população (1.000 habitantes) (Estados)</t>
  </si>
  <si>
    <t>Índice de RRTs mínimas (Estados)</t>
  </si>
  <si>
    <t>Assegurar a sustentabilidade financeira</t>
  </si>
  <si>
    <t>Índice de receita por arquiteto e urbanista (Estados)</t>
  </si>
  <si>
    <t>Relação receita/custo de pessoal (Estados)</t>
  </si>
  <si>
    <t>Índice de liquidez corrente (Estados)</t>
  </si>
  <si>
    <t>Índice de inadimplência pessoa física (Estados)</t>
  </si>
  <si>
    <t>Índice de inadimplência pessoa jurídica (Estados)</t>
  </si>
  <si>
    <t>Aprimorar e inovar os processos e as ações</t>
  </si>
  <si>
    <t>Índice de processos aprimorados e/ou inovados (Estados)</t>
  </si>
  <si>
    <t>Desenvolver competências de dirigentes e colaboradores</t>
  </si>
  <si>
    <t>Média de horas de treinamento por colaboradores e dirigentes (Estados)</t>
  </si>
  <si>
    <t>Índice de aproveitamento dos treinamentos (Estados)</t>
  </si>
  <si>
    <t>Índice de competências desenvolvidas (Estados)</t>
  </si>
  <si>
    <t>Construir cultura organizacional adequada à estratégia</t>
  </si>
  <si>
    <t>Índice de engajamento dos colaboradores e dirigentes (Estados)</t>
  </si>
  <si>
    <t>Ter sistemas de informação e infraestrutura que viabilizem a gestão e o atendimento dos arquitetos e urbanistas e a sociedade</t>
  </si>
  <si>
    <t>Índice de satisfação interna com a tecnologia utilizada (Estados)</t>
  </si>
  <si>
    <t>Índice de satisfação externa com a tecnologia utilizada (Estados)</t>
  </si>
  <si>
    <t>Perspectivas</t>
  </si>
  <si>
    <t>Sociedade</t>
  </si>
  <si>
    <t>Assegurar a eficácia no atendimento e no relacionamento com os Arquitetos e Urbanistas e a Sociedade</t>
  </si>
  <si>
    <t>Garantir a participação dos Arquitetos e Urbanistas no planejamento territorial e na gestão urbana</t>
  </si>
  <si>
    <t>Estimular a produção da Arquitetura e Urbanismo como política de Estado</t>
  </si>
  <si>
    <t>Indicadores Institucionais e de Resultado (agrupados por objetivo estratégico) - Metas</t>
  </si>
  <si>
    <t>Matriz Objetivos Estratégicos X Projetos</t>
  </si>
  <si>
    <t>Parcial  R$</t>
  </si>
  <si>
    <t>Objetivo Estratégico Principal</t>
  </si>
  <si>
    <t>Objetivo Estratégico Secundário</t>
  </si>
  <si>
    <t>Pessoas e Infraestrutura</t>
  </si>
  <si>
    <t>Processos Internos</t>
  </si>
  <si>
    <t>Perspectiva</t>
  </si>
  <si>
    <t>2.1 - Objetivos Estratégicos Relacionados / Perspectiva</t>
  </si>
  <si>
    <t>2.1.1 - Objetivo Estratégico Principal</t>
  </si>
  <si>
    <t>2.1.2 - Objetivo Estratégico Secundário</t>
  </si>
  <si>
    <t>2.1.3 - Objetivo Estratégico Secundário</t>
  </si>
  <si>
    <t>2.2 - Resultados:</t>
  </si>
  <si>
    <t>2.3 - Período de Execução:</t>
  </si>
  <si>
    <t>FP</t>
  </si>
  <si>
    <t xml:space="preserve">Variação  </t>
  </si>
  <si>
    <t xml:space="preserve">A custear com Recursos do Fundo de Apoio (R$) </t>
  </si>
  <si>
    <t>P/A</t>
  </si>
  <si>
    <t>MAPA ESTRATÉGICO CAU/UF</t>
  </si>
  <si>
    <t>3. DADOS ORÇAMENTÁRIOS</t>
  </si>
  <si>
    <t>1.3 - Tipo (Projeto ou Atividade):</t>
  </si>
  <si>
    <t>1.4 - Nome (Denominação do Projeto ou Atividade ):</t>
  </si>
  <si>
    <t>1.6 - Responsável  pelo Projeto ou Atividade:</t>
  </si>
  <si>
    <t>Denominação (Projeto/Atividade)</t>
  </si>
  <si>
    <t>Material de Consumo</t>
  </si>
  <si>
    <t>Serviços de Terceiros</t>
  </si>
  <si>
    <t>Encargos Diversos</t>
  </si>
  <si>
    <t>Soma</t>
  </si>
  <si>
    <t>% Part.</t>
  </si>
  <si>
    <t>Diárias</t>
  </si>
  <si>
    <t>Passagens</t>
  </si>
  <si>
    <t>Serviços Prestados</t>
  </si>
  <si>
    <t>Aluguéis e Encargos</t>
  </si>
  <si>
    <t>Outras Despesas</t>
  </si>
  <si>
    <t>TOTAL GERAL</t>
  </si>
  <si>
    <t>BASE DE CÁLCULO</t>
  </si>
  <si>
    <t>APLICAÇÕES DE RECURSOS</t>
  </si>
  <si>
    <t xml:space="preserve">FOLHA DE PAGAMENTO </t>
  </si>
  <si>
    <t>2. Recursos do fundo de apoio (CAU Básico)</t>
  </si>
  <si>
    <t>Valor</t>
  </si>
  <si>
    <t xml:space="preserve">% </t>
  </si>
  <si>
    <t>Variação (%)</t>
  </si>
  <si>
    <t>LIMITES</t>
  </si>
  <si>
    <t xml:space="preserve">Objetivo Geral </t>
  </si>
  <si>
    <t>LEGENDA: P = PROJETO/ A = ATIVIDADE/ FP = FUNDO DE APOIO</t>
  </si>
  <si>
    <t>CAU/UF:</t>
  </si>
  <si>
    <t>4. COMENTÁRIOS</t>
  </si>
  <si>
    <t>1.1.3 Taxas e Multas</t>
  </si>
  <si>
    <t xml:space="preserve">Fórmula </t>
  </si>
  <si>
    <t xml:space="preserve">Periodicidade </t>
  </si>
  <si>
    <t>anual</t>
  </si>
  <si>
    <t>número de municípios do Estado que 
possuem políticas públicas de 
planejamento e gestão do território
          ________________________________ x 100
total de municípios do Estado
(valor do ano)</t>
  </si>
  <si>
    <t>a cada dois anos</t>
  </si>
  <si>
    <t>trimestral</t>
  </si>
  <si>
    <t>número de solicitações 
tratadas em até 30 dias
               _________________________     x 100
número de solicitações
(valor do trimestre)</t>
  </si>
  <si>
    <t>número de usuários satisfeitos 
com a solução da demanda
            __________________________    x 100
número de usuários que 
responderam a pesquisa
(valor do trimestre)</t>
  </si>
  <si>
    <t>valor orçamentário destinado 
a patrocínios 
            ____________________________      x 100
orçamento total
(valor do ano)</t>
  </si>
  <si>
    <t>valor orçamentário 
investido (executado) em patrocínios
            ____________________________      x 100
valor orçamentário destinado 
a patrocínios
(acumulado no ano)</t>
  </si>
  <si>
    <t>número de 
conhecimentos aplicados
           _________________________ x 100
número de 
conhecimentos difundidos</t>
  </si>
  <si>
    <t>número de órgãos públicos nos 
municípios do Estado que atuam em 
planejamento territorial e gestão 
urbana que utilizem pelo 
menos um arquiteto e 
urbanista (interno ou externo)
           ________________________________     x 100
número de órgãos públicos nos 
municípios do Estado que atuam em 
planejamento territorial e gestão urbana
(valor do ano)</t>
  </si>
  <si>
    <t>número de municípios no Estado que possuem 
um órgão de planejamento urbano
             ________________________________     x 100
total de municípios no Estado
(valor do ano)</t>
  </si>
  <si>
    <t>número de projetos de lei com 
envolvimento do CAU
           __________________________________   x 100
total de projetos de lei que impactam a 
Arquitetura e Urbanismo</t>
  </si>
  <si>
    <t>total de obras públicas de Arquitetura 
e Urbanismo realizadas via concurso
nos municípios do Estado
                 _____________________________       x 100
total de obras públicas de 
Arquitetura e Urbanismo
nos municípios do Estado
(acumulado no ano)</t>
  </si>
  <si>
    <t>Quantidade de acessos qualificados (visitantes únicos) a página do CAU
(acumulado no ano)</t>
  </si>
  <si>
    <t>número de inserções na mídia 
em geral onde o CAU foi citado
                _______________________________   x 100
total de notícias sobre questões 
de Arquitetura e Urbanismo 
(valor do trimestre)</t>
  </si>
  <si>
    <t>número de inserções positivas do 
CAU na mídia 
                  _____________________________    x 100
total de inserções do 
CAU na mídia 
(valor do trimestre)</t>
  </si>
  <si>
    <t>número de escolas do Estado com ética 
profissional na grade curricular
             _________________________________   x 100
número total de escolas do Estado
(valor do ano)</t>
  </si>
  <si>
    <t>número de processos éticos  
concluídos em um ano
         ____________________________ x 100
 número total de processos 
éticos
(valor do ano)</t>
  </si>
  <si>
    <t>RRT mínima
_________________________
total de RRT no estado</t>
  </si>
  <si>
    <t>receita corrente do Estado
______________________________________
arquiteto e urbanista ativo no Estado
(valor do trimestre)</t>
  </si>
  <si>
    <t xml:space="preserve">trimestral </t>
  </si>
  <si>
    <t>custo de pessoal do Estado
                ________________________   x 100
receita corrente do Estado</t>
  </si>
  <si>
    <t>mensal</t>
  </si>
  <si>
    <t>total de profissionais inadimplentes
          _________________________________ x 100
total de profissionais ativos</t>
  </si>
  <si>
    <t>total de empresas inadimplentes
         ________________________________ x 100
total de empresas ativas</t>
  </si>
  <si>
    <t>número de processos críticos 
aprimorados e/ou inovados
            _______________________   x 100
total de processos críticos
(valor do semestre)</t>
  </si>
  <si>
    <t>horas totais de treinamento 
_____________________________
número total de colaboradores 
e dirigentes 
(valor do trimestre)</t>
  </si>
  <si>
    <t>número de colaboradores e dirigentes 
com bom desempenho no treinamento 
          __________________________________   x 100
total de colaboradores e 
dirigentes treinados 
(valor do trimestre)</t>
  </si>
  <si>
    <t>número de colaboradores  
que evoluíram 
seu índice de competência
          __________________________________   x 100
número de colaboradores avaliados 
(valor do ano)</t>
  </si>
  <si>
    <t>número de colaboradores e dirigentes do CAU
engajados de acordo com 
pesquisa de engajamento
             ___________________________   x 100
número de colaboradores e 
dirigentes do CAU
(valor do ano)</t>
  </si>
  <si>
    <t>número de usuários internos
satisfeitos com a tecnologia
                _____________________________    x 100
total de usuários internos que 
participaram da pesquisa
(valor do trimestre)</t>
  </si>
  <si>
    <t>número de usuários externos
satisfeitos com a tecnologia
                _____________________________    x 100
total de usuários externos que 
participaram da pesquisa
(valor do trimestre)</t>
  </si>
  <si>
    <t>B- INDICADORES DE RESULTADO</t>
  </si>
  <si>
    <t>A- INDICADORES INSTITUCIONAIS</t>
  </si>
  <si>
    <t xml:space="preserve">II.3 Aporte ao CSC </t>
  </si>
  <si>
    <t>Atividades</t>
  </si>
  <si>
    <t>B. Valor total das rescisões contratuais, auxílio alimentação, auxílio transporte, plano de saúde e demais benefícios.</t>
  </si>
  <si>
    <t>3. Soma (1+2)</t>
  </si>
  <si>
    <t>C. Receitas Correntes</t>
  </si>
  <si>
    <t>4. Aportes ao Fundo de Apoio</t>
  </si>
  <si>
    <t>Anexo 1.4 - Dados Gerais do Plano de Ação - Reprogramação 2016</t>
  </si>
  <si>
    <t>Obs:  Os anexos 1.4, 1.5 e 1.6 devem ser preenchidos para os projetos/atividades aprovados para 2016, que na proposta de Reprogramação apresentem alterações nas ações, metas e/ou resultados e para os novos projetos/atividades.</t>
  </si>
  <si>
    <t>Unidade Organizacional:</t>
  </si>
  <si>
    <t>Pessoal e Encargos</t>
  </si>
  <si>
    <t>A. Pessoal e Encargos (Valores totais)</t>
  </si>
  <si>
    <t xml:space="preserve">Inclui os tipos </t>
  </si>
  <si>
    <t xml:space="preserve">Responsável Projeto/Atividade: </t>
  </si>
  <si>
    <t>Denominação do Projeto ou Atividade :</t>
  </si>
  <si>
    <t xml:space="preserve">Objetivo Estratégico Principal : </t>
  </si>
  <si>
    <t>Fundo de Apoio  (C)</t>
  </si>
  <si>
    <t>% Utilização do Fundo de Apoio            (D = C/B *100)</t>
  </si>
  <si>
    <t xml:space="preserve">Part. % (E)           </t>
  </si>
  <si>
    <t>Valores                        (C=B-A)</t>
  </si>
  <si>
    <t xml:space="preserve">Resultados Esperados </t>
  </si>
  <si>
    <t>ativo circulante
     ____________________ 
passivo circulante</t>
  </si>
  <si>
    <t>Valor (R$)    (E=B-A)</t>
  </si>
  <si>
    <t>COMENTÁRIOS/JUSTIFICATIVAS :</t>
  </si>
  <si>
    <t>1. QUADRO GERAL</t>
  </si>
  <si>
    <t xml:space="preserve">2. AVALIAÇÃO GERAL </t>
  </si>
  <si>
    <t>Fundo de Apoio</t>
  </si>
  <si>
    <t>% Utilização do Fundo de Apoio</t>
  </si>
  <si>
    <t>Resultado</t>
  </si>
  <si>
    <t>1.1.3 RRT</t>
  </si>
  <si>
    <t>Valor da Programação 2018 (R$)</t>
  </si>
  <si>
    <t xml:space="preserve">BASE DE CÁLCULO </t>
  </si>
  <si>
    <t xml:space="preserve">Variação </t>
  </si>
  <si>
    <t>Programação 2018</t>
  </si>
  <si>
    <t xml:space="preserve">Tipo (Projeto ou  Atividade): </t>
  </si>
  <si>
    <t>Objetivo Geral :</t>
  </si>
  <si>
    <t xml:space="preserve">Resultado esperado do Projeto/Atividade: </t>
  </si>
  <si>
    <t>Nº</t>
  </si>
  <si>
    <t>Descrição da Ação</t>
  </si>
  <si>
    <t>Custo da Ação (R$)</t>
  </si>
  <si>
    <t>% Partic.
(G)</t>
  </si>
  <si>
    <t>Metas Físicas</t>
  </si>
  <si>
    <t>Indicador da ação</t>
  </si>
  <si>
    <t>Quantificação da meta</t>
  </si>
  <si>
    <t>Descrição da meta</t>
  </si>
  <si>
    <t>%
(D=C/A)</t>
  </si>
  <si>
    <t>% 
(F = E/A *100)</t>
  </si>
  <si>
    <t xml:space="preserve">CATEGORIA ECONÔMICA </t>
  </si>
  <si>
    <t>Corrente</t>
  </si>
  <si>
    <t xml:space="preserve">Capital </t>
  </si>
  <si>
    <t xml:space="preserve">FONTES </t>
  </si>
  <si>
    <t>USOS</t>
  </si>
  <si>
    <t>Variação % 
(C=B/A)</t>
  </si>
  <si>
    <t>5.  Receita da Arrecadação Líquida (RAL = 3 - 4)</t>
  </si>
  <si>
    <t>Σ dos orçamentos dos municípios do Estado destinados à políticas públicas de planejamento e gestão do território
--------------------------------------------------------------------------- x 100
totais dos orçamentos dos municípios do Estado</t>
  </si>
  <si>
    <t>Anual</t>
  </si>
  <si>
    <t>Trimestral</t>
  </si>
  <si>
    <t>quantidade de presença profissional (com RRT)
---------------------------------------------------------------------- x 100
número de serviços fiscalizados no Estado</t>
  </si>
  <si>
    <t>quantidade de orientações gerais realizadas pelo CAU/UF
----------------------------------------------
número de orientações propostas a serem realizadas</t>
  </si>
  <si>
    <t>quantidade de denúncias atendidas pelo CAU/UF
----------------------------------------------------------------------- x100
número de denúncias recebidas pelo CAU/UF</t>
  </si>
  <si>
    <t>número de processos de fiscalização concluídos 
em um ano
---------------------------------------------------------------- x 100
 número total de processos de fiscalização</t>
  </si>
  <si>
    <t>número de municípios no Estado que possuem um órgão de planejamento urbano
-------------------------------------------------------------------------------------
total de municípios do Estado (= total da amostragem definida)</t>
  </si>
  <si>
    <t>número de municípios no Estado que aplicam a Lei de Assistência Técnica 
----------------------------------------------------------------------x 100
total de municípios do Estado
 (= total da amostragem definida)</t>
  </si>
  <si>
    <t>total de obras públicas de Arquitetura e Urbanismo realizadas via concurso nos municípios do Estado
----------------------------------------------------------------
total de obras públicas de Arquitetura e Urbanismo nos municípios do Estado</t>
  </si>
  <si>
    <t>número total de RRT do Estado
_______________________________________
população do Estado (1000 habitantes)
(valor do trimestre)</t>
  </si>
  <si>
    <t>número de planos diretores que contemplam planos urbanísticos nos municípios do Estado
             ___________________________________________     x 100
número de planos diretores
nos municípios do Estado
(acumulado no ano)</t>
  </si>
  <si>
    <t>Valores
 (C=B-A)</t>
  </si>
  <si>
    <t>%        
(D=C/B)</t>
  </si>
  <si>
    <t>1.1.1.1.2 Anuidade Exercícios anteriores</t>
  </si>
  <si>
    <t>1.1.1.2.2 Anuidade Exercícios anteriores</t>
  </si>
  <si>
    <t>número de manifestações técnicas aproveitadas pelo 
MEC
           _________________________   x 100
número de manifestações técnicas apresentadas pelo 
CAU ao MEC</t>
  </si>
  <si>
    <t>Trimestal</t>
  </si>
  <si>
    <t>número de propostas de DCN aprovadas pelo 
CNE
           _________________________   x 100
número de propostas de DCN apresentadas pelo CAU 
ao CNE</t>
  </si>
  <si>
    <t>ANEXOS</t>
  </si>
  <si>
    <t>Comentários:</t>
  </si>
  <si>
    <t xml:space="preserve">Meta 2019 - Prevista </t>
  </si>
  <si>
    <t>PLANO DE AÇÃO - PROGRAMAÇÃO 2019</t>
  </si>
  <si>
    <t>Programação 2019 (B)</t>
  </si>
  <si>
    <t>Anexo 1.1- Limites de Aplicação dos Recursos Estratégicos - Programação 2019</t>
  </si>
  <si>
    <t>Valor da Programação 2019 (R$)</t>
  </si>
  <si>
    <t>Programação 2019</t>
  </si>
  <si>
    <t>RESUMO DA PROGRAMAÇÃO  2019 - POR CATEGORIA ECONÔMICA</t>
  </si>
  <si>
    <t>Programação 2019 (E)</t>
  </si>
  <si>
    <t>Anexo 1.2 - Demonstrativo de Usos e Fontes - Programação 2019</t>
  </si>
  <si>
    <t>Programação 2019   (B)</t>
  </si>
  <si>
    <t>1.1.1.1.1 Anuidade 2019</t>
  </si>
  <si>
    <t>1.1.1.2.1 Anuidade 2019</t>
  </si>
  <si>
    <t>Anexo 1.3- Aplicações por Projeto/Atividade - por Elemento de Despesa (Consolidado) - Programação 2019</t>
  </si>
  <si>
    <t>Anexo 1.4 - Quadro Descritivo de Ações e Metas do Plano de Ação - Programação 2019</t>
  </si>
  <si>
    <t>Programação 2019
(B)</t>
  </si>
  <si>
    <t>Meta 2018</t>
  </si>
  <si>
    <t>Programação 2018  (A)</t>
  </si>
  <si>
    <t>Variação % 
(F=E/D)</t>
  </si>
  <si>
    <t>Programação 2018 (A)</t>
  </si>
  <si>
    <t>Programação 2018 (D)</t>
  </si>
  <si>
    <t>Programação 2018
(A)</t>
  </si>
  <si>
    <t>OBS: No item da categoria dos "Usos Correntes", deverão ser considerados os valores dos Aportes ao Fundo de Apoio, ao CSC , e à Reserva de Contingência.</t>
  </si>
  <si>
    <t xml:space="preserve">Objetivo Estratégico Secundário : </t>
  </si>
  <si>
    <t xml:space="preserve">                               
                                                    Projetos
                                                Estratégicos
   Objetivos
Estratégicos</t>
  </si>
  <si>
    <t>1.1 Receitas de Arrecadação Total</t>
  </si>
  <si>
    <t>Presidência</t>
  </si>
  <si>
    <t>Direção Geral</t>
  </si>
  <si>
    <t>Gerência Técnica</t>
  </si>
  <si>
    <t>Gerência de Operações</t>
  </si>
  <si>
    <t>Gerência Adm. Financeira</t>
  </si>
  <si>
    <t>Assessoria Jurídica</t>
  </si>
  <si>
    <t>Comissão de Ética</t>
  </si>
  <si>
    <t>Comissão de Atos Administrativos</t>
  </si>
  <si>
    <t>Comissão de Exercício Profissional e Fiscalização</t>
  </si>
  <si>
    <t>Comissão de Planejamento e Finanças</t>
  </si>
  <si>
    <t>Comissão de Ensino</t>
  </si>
  <si>
    <t>Plenária</t>
  </si>
  <si>
    <t>Comissão de Assistência Técnica</t>
  </si>
  <si>
    <t>Gerência de Atendimento</t>
  </si>
  <si>
    <t>Gerência de Fiscalização</t>
  </si>
  <si>
    <t>A</t>
  </si>
  <si>
    <t>P</t>
  </si>
  <si>
    <t>Articulação Institucional e fomento de parcerias estratégicas.</t>
  </si>
  <si>
    <t>Manutenção Institucional</t>
  </si>
  <si>
    <t>Orientação, esclarecimento e atendimento de demandas de profissionais e empresas</t>
  </si>
  <si>
    <t>Operacionalização dos processos éticos e de multa/fiscalização</t>
  </si>
  <si>
    <t>Manutenção Administrativa financeira</t>
  </si>
  <si>
    <t>Consultoria e Assessoria Jurídica</t>
  </si>
  <si>
    <t>Operacionalização e processamento dos  processos éticos</t>
  </si>
  <si>
    <t>Assessoramento organizacional-institucional</t>
  </si>
  <si>
    <t>Operacionalização da Fiscalização e fomento da valorização profissional</t>
  </si>
  <si>
    <t>Operacionalização, Planejamento e Controle do CAU</t>
  </si>
  <si>
    <t>Fomento ao aperfeiçoamento e à formação profissional</t>
  </si>
  <si>
    <t>Operacionalização das reuniões institucionais regimentais</t>
  </si>
  <si>
    <t>Dia do Arquiteto</t>
  </si>
  <si>
    <t>APC - Aperfeiçoamento Profissional Continuado</t>
  </si>
  <si>
    <t>Patrocínio</t>
  </si>
  <si>
    <t>Aporte ao Fundo de Apoio</t>
  </si>
  <si>
    <t>Reserva de Contingência</t>
  </si>
  <si>
    <t>Comunicação Institucional</t>
  </si>
  <si>
    <t>Programa de Capacitação dos Colaboradores</t>
  </si>
  <si>
    <t>Programa de Assistência Técnica</t>
  </si>
  <si>
    <t>Atendimento da Sociedade e arquitetos e urbanistas</t>
  </si>
  <si>
    <t>Reforma sede CAU/BA</t>
  </si>
  <si>
    <t>Aquisição de Equipamentos</t>
  </si>
  <si>
    <t>CSC -Fiscalização</t>
  </si>
  <si>
    <t>CSC- Atendimento</t>
  </si>
  <si>
    <t>Plano de Fiscalização</t>
  </si>
  <si>
    <t>Aquisição sede CAU/BA</t>
  </si>
  <si>
    <t>Prover recursos humanos e materiais para articular parcerias e estimular práticas voltadas a valorização e fiscalização profissional</t>
  </si>
  <si>
    <t>Prover  a estruturação, seja por meio de recursos humanos, equipamentos,  materiais e tecnologia  para execução das atividades das diversas unidades e comissões regimentais e não regimentais do CAU/BA</t>
  </si>
  <si>
    <t xml:space="preserve">Orientar, disciplinar e promover o exercício qualificado da Arquitetura e Urbanismo </t>
  </si>
  <si>
    <t>Prover recursos humanos e materiais para operacionalizar, planejar e identificar o segmento técnico fiscalizável  e no âmbito do Estado da Bahia, além de prover a estruturação dos processos éticos.</t>
  </si>
  <si>
    <t>Prover recursos humanos e materiais, operacionalizar e planejar a continuidade das ações administrativas e financeiras do CAU/BA, zelando pelo equilíbrio das contas e da contratação mais vantajosa para o Conselho.</t>
  </si>
  <si>
    <t>Prover recursos humanos e materiais para estruturar, organizar e manter em funcionamento a Assessoria Jurídica do CAU-BA.</t>
  </si>
  <si>
    <t>Prover recursos humanos e materiais visando o processamento das demandas ético-disciplinares</t>
  </si>
  <si>
    <t>Prover recursos humanos e materiais visando a estruturação e organização dos normativos do CAU/BA.</t>
  </si>
  <si>
    <t>Prover recursos humanos e materiais visando a estruturação e organização das ações de valorização profissional e de fiscalização.</t>
  </si>
  <si>
    <t>Prover recursos humanos e materiais visando a estruturação e organização do planejamento e de controle do CAU/BA</t>
  </si>
  <si>
    <t>Prover recursos humanos e materiais visando a estruturação e organização da educação continuada e de formação profissional no âmbito do CAU/BA.</t>
  </si>
  <si>
    <t>Intercambiar informações e atualizar as diretrizes de atuação no âmbito Estadual</t>
  </si>
  <si>
    <t>Promover evento que fomente a dignificação da Arquitetura por meio do intercâmbio de informações técnico-temático</t>
  </si>
  <si>
    <t>Construir parcerias e identificar temáticas que contribuam para a maturação do conteúdo de formação profissional</t>
  </si>
  <si>
    <t>Intensificar parcerias voltadas ao desenvolvimento da Arquitetura e Urbanismo</t>
  </si>
  <si>
    <t>Contribuir para estruturação e distribuição de recursos vinculadas a constituição de Fundo de Apoio.</t>
  </si>
  <si>
    <t>Suportar eventuais ações estratégicas não contempladas no PA</t>
  </si>
  <si>
    <t>Prover recursos humanos e materiais para promover e disseminar a  missão, visão,  consolidando a marca CAU/BA</t>
  </si>
  <si>
    <t>Direcionar o profissional a um processo de educação, reciclagem e alteração de comportamento</t>
  </si>
  <si>
    <t>Disseminar e sensibilizar a assistência técnica pública e gratuita para o projeto e a construção de habitação de interesse social, como parte integrante do direito social à moradia previsto.</t>
  </si>
  <si>
    <t>Aperfeiçoar o atendimento aos públicos interno e externo e  aprimorar o relacionamento com a sociedade</t>
  </si>
  <si>
    <t>Reestruturação dos espaços e atividades</t>
  </si>
  <si>
    <t>Modernizar parque computacional do CAU/BA</t>
  </si>
  <si>
    <t>Dotar a Gerência de Fiscalização de sistemas que facilitem a gestão e a tomada de decisão no Plano de Fiscalização do CAU/BA</t>
  </si>
  <si>
    <t>Dotar a Gerência de Atendimento de sistemas que facilitem e agilizem o atendimento aos profissionais</t>
  </si>
  <si>
    <t>Implementar o Plano de Fiscalização Profissional no âmbito do Estado da Bahia</t>
  </si>
  <si>
    <t>Melhoria das instalações e das distribuições das unidades internas e atividades funcionais</t>
  </si>
  <si>
    <t>Concurso Público</t>
  </si>
  <si>
    <t>Estruturar e organizar a realização do Concurso Público</t>
  </si>
  <si>
    <t>CAU/UF:  BA</t>
  </si>
  <si>
    <t>Fortalecimento e sedimentação da missão e visão do sistema CAU em face da sociedade, profissionais, instituições públicas e privadas.</t>
  </si>
  <si>
    <t>Manter a continuidade dos serviços e atividades do CAU/BA; Assegurar o bom funcionamento, manter a organização e promover a estruturação necessária para garantia da eficácia dos serviços, desde o atendimento, fomento à valorização profissional e fiscalização.</t>
  </si>
  <si>
    <t xml:space="preserve">Melhorar quantitativamente e qualitativamente o atendimento prestado aos profissionais e empresas </t>
  </si>
  <si>
    <t>Contribuir para a maximização das ações de fiscalização com utilização de mecanismos inovadores para sua efetivação; Contribuir para a maximização das ações disciplinares éticas.</t>
  </si>
  <si>
    <t>Melhoria no gerenciamento do fluxo de pagamentos e contratações, com vistas a estruturar rotinas eficazes de gestão.</t>
  </si>
  <si>
    <t>Elevar o conhecimento dos colaboradores em normativos aplicáveis a autarquia CAU/BA, compartilhando informações e procedimentos</t>
  </si>
  <si>
    <t>Contribuir para a otimização e agilização dos processos administrativos ético-disciplinares no âmbito do CAU/BA</t>
  </si>
  <si>
    <t>Contribuir para a otimização e agilização dos procedimentos operacionais e administrativos no âmbito do CAU/BA.</t>
  </si>
  <si>
    <t>Contribuir para a efetivação da fiscalização, mediante análise comparativa de dados, cumprimento de diligências, participação da sociedade, com vistas a assegurar a melhoria do exercício profissional do Arquiteto e Urbanista.</t>
  </si>
  <si>
    <t>Contribuir para a otimização e agilização dos procedimentos de planejamento e de controle no âmbito do CAU/BA</t>
  </si>
  <si>
    <t>Contribuir para a otimização e agilização dos procedimentos internos no âmbito do CAU/BA vinculados ao ensino e formação.</t>
  </si>
  <si>
    <t>Prover recursos humanos e materiais visando a estruturação e organização das ações do Plenário do âmbito do CAU/BA</t>
  </si>
  <si>
    <t>Intensificar e aproximar O CAU/BA com seu público-alvo e a sociedade em geral, além de aprimorar a atuação profissional, por meio do fomento ao aperfeiçoamento profissional.</t>
  </si>
  <si>
    <t>Dotar o CAU/BA de rotina continuada de fomento e de valorização profissional</t>
  </si>
  <si>
    <t>Estruturar e solidificar parcerias estratégicas</t>
  </si>
  <si>
    <t>Participação na estruturação de organização sistêmica nacional</t>
  </si>
  <si>
    <t>Possibilitar a aplicação de recursos em ações não contempladas no PA</t>
  </si>
  <si>
    <t>Solidificar a imagem, a marca e a missão do CAU/BA enquanto instituição que busca promover a Arquitetura para todos, em defesa da sociedade</t>
  </si>
  <si>
    <t>Dotar o CAU/BA de rotina continuada de fomento e de valorização dos colaboradores</t>
  </si>
  <si>
    <t>Valorização e disseminação da cultura da Assistência Técnica</t>
  </si>
  <si>
    <t>Aperfeiçoar a qualidade do atendimento prestado aos públicos interno e externo.</t>
  </si>
  <si>
    <t>O redimensionamento dos espaços contribuirá para melhoria das atividades de fiscalização, de registro, cadastro, atendimento e funcionamento do CAU/BA</t>
  </si>
  <si>
    <t>Otimização e agilização dos procedimentos internos e redução no tempo de atendimento ao profissional Arquiteto e Urbanista</t>
  </si>
  <si>
    <t>Otimização e agilização dos procedimentos internos de fiscalização</t>
  </si>
  <si>
    <t xml:space="preserve">Melhoria na qualidade e na redução do tempo de atendimento </t>
  </si>
  <si>
    <t>Manter a continuidade Operacional do Plano de Fiscalização, visando maximização de suas ações.</t>
  </si>
  <si>
    <t>Dar conformidade e garantia ao processo de contratação de pessoal</t>
  </si>
  <si>
    <t>Atividade</t>
  </si>
  <si>
    <t>Monitorar e incrementar a cobrança;</t>
  </si>
  <si>
    <t>Envio de carta de cobrança para 100% dos inadimplentes</t>
  </si>
  <si>
    <t>Redução do índice de inadimplência e, por conseguinte, melhoria na arrecadação do Conselho</t>
  </si>
  <si>
    <t>índice de verificação de cobrança=(numero de inadimplentes/numero de cobranças)x100</t>
  </si>
  <si>
    <t>Contabilização, conciliação e monitoramento das receitas e despesas;</t>
  </si>
  <si>
    <t>Emissão de 12 relatórios mensais</t>
  </si>
  <si>
    <t xml:space="preserve">Emissão de relatórios mensais, para auxiliar na tomada de decisão por parte dos gestores </t>
  </si>
  <si>
    <t>Melhoria no suporte à tomada de decisão dos gestores Conselho.</t>
  </si>
  <si>
    <t>índice de verificação dos relatórios mensais=(número de relatórios emitidos/número de relatórios devidos)x100</t>
  </si>
  <si>
    <t>Contratações administrativas necessárias vinculadas ao funcionamento-manutenção;</t>
  </si>
  <si>
    <t>Realização de 2 reuniões (1 por semestre) para levantamento de demandas</t>
  </si>
  <si>
    <t>Realizar reuniões anuais para levantar necessidades das demais unidades do órgão, com objetivo de adquirir produtos ou serviços para atender as suas demandas</t>
  </si>
  <si>
    <t>Garantia do funcionamento das demais unidades do Conselho, baseado no planejamento dos seus gestores</t>
  </si>
  <si>
    <t>índice de reuniões de demandas das unidades internas=(reuniões realizadas / reuniões estimadas)x100</t>
  </si>
  <si>
    <t>Realizar troca de conhecimento e de experiência no âmbito do Sistema</t>
  </si>
  <si>
    <t>Participação em 2 reuniões nacionais</t>
  </si>
  <si>
    <t xml:space="preserve"> Participação de reuniões nacionais de gestores dos CAU/UF para alinhamento de ações</t>
  </si>
  <si>
    <t>Garantia da uniformidade de procedimentos existentes no Sistema CAU e disseminar internamente novos procedimentos e ferramentas que, por ventura, sejam implementados</t>
  </si>
  <si>
    <t>incide de reuniões nacionais=(número participação em reuniões /numero de participações devidas)x100</t>
  </si>
  <si>
    <t>Gerência Adm. e Financeira</t>
  </si>
  <si>
    <t>Ralfe de Almeida Vinhas</t>
  </si>
  <si>
    <t>Enviar cobrança para 100% dos profissionais que estão em inadimplência com sua anuidade, que já possui débito para execução no valor de 4 anuidades</t>
  </si>
  <si>
    <t>Gerência Administrativa e Financeira</t>
  </si>
  <si>
    <t>Ralfe Vinhas</t>
  </si>
  <si>
    <t>CSC - Fiscalização</t>
  </si>
  <si>
    <t>12 parcelas</t>
  </si>
  <si>
    <t xml:space="preserve">Aquisição da licença de utilização dos sistemas e aplicativos voltados a fiscalização, com pagamentos em 12 parcelas mensais </t>
  </si>
  <si>
    <t>Facilidade na gestão dos processos de fiscalização com ferramenta sistêmica e uniforme</t>
  </si>
  <si>
    <t>índice de pagamento de licenças fiscalização =(número de parcelas pagas/12)x100</t>
  </si>
  <si>
    <t>CSC - Atendimento</t>
  </si>
  <si>
    <t>Aquisição da licença de utilização dos sistemas e aplicativos voltados ao atendimento, com pagamentos em 12 parcelas mensais</t>
  </si>
  <si>
    <t>Facilidade na gestão dos processos de atendimento com ferramenta sistêmica e uniforme</t>
  </si>
  <si>
    <t>índice de pagamento de licenças atendimento=(número de parcelas pagas/12)x100</t>
  </si>
  <si>
    <t>GERÊNCIA ADMINISTRATIVA E FINANCEIRA</t>
  </si>
  <si>
    <t>Contribuir para a estruturação e distribuição de recursos vinculados a constituição de Fundo de Apoio</t>
  </si>
  <si>
    <t>Viabilização do Fundo de Apoio ao Sistema CAU com pagamento em 12 parcelas Manter o percentual definido nas diretrizes estabelecidas pelo CAU/BR</t>
  </si>
  <si>
    <t xml:space="preserve">Institui sistema interno de apoio de unidades estaduais. </t>
  </si>
  <si>
    <t>índice de quitação do fundo=(número de parcelas pagas/número de parcelas prevista)x100</t>
  </si>
  <si>
    <t>Gilcinéa Barbosa</t>
  </si>
  <si>
    <t>Articulação institucional e fomento de parcerias estratégicas</t>
  </si>
  <si>
    <t>Prover recursos humanos e materiais  para articular parcerias e estimular práticas voltadas a valorização e fiscalização profissional.</t>
  </si>
  <si>
    <t>Promover a gestão do Conselho</t>
  </si>
  <si>
    <t xml:space="preserve">Reunião com as unidades – individuais – 12
Reunião com as unidades – globalizadas – 12
</t>
  </si>
  <si>
    <t>Articular junto às unidades internas reuniões de trabalho e organização; Articular reuniões conjuntas para planejamento e gestão do Conselho.</t>
  </si>
  <si>
    <t>Melhoria na disseminação das informações da alta direção no Conselho e obter informações das unidades internas para alinhamento e tomada de decisão</t>
  </si>
  <si>
    <t>índice de promoção da gestão=(Número de reuniões realizadas/reuniões previstas) x100</t>
  </si>
  <si>
    <t>Promover articulação para parcerias estratégicas.</t>
  </si>
  <si>
    <t xml:space="preserve">Reuniões externas com órgãos públicos – 10
Reuniões externas com Prefeituras – 10
Reuniões com entidades privadas - 06
</t>
  </si>
  <si>
    <t>Ações políticas institucionais de articulação objetivando implementação de reuniões.</t>
  </si>
  <si>
    <t>Celebração de termos de cooperação, de acordo e convênios objetivando  troca de dados e informações voltadas a balizar as ações de fiscalização.</t>
  </si>
  <si>
    <t>índice de articulação estratégica=(Número de reuniões realizadas/reuniões previstas) x100</t>
  </si>
  <si>
    <t>Realizar as reuniões Plenárias</t>
  </si>
  <si>
    <t xml:space="preserve">Participar e presidir as reuniões Plenárias – 12 
Elaborar as Pautas das Reuniões – 12 
</t>
  </si>
  <si>
    <t>Organizar e mediar as reuniões ordinária do Plenário do Conselho no Estado</t>
  </si>
  <si>
    <t>Promover os encaminhamentos de matérias cuja apreciação seja de competência do Plenário.</t>
  </si>
  <si>
    <t>índice de reuniões plenárias=(Números de eventos realizados/números de eventos previstos) x 100</t>
  </si>
  <si>
    <t>Andrea Noronha</t>
  </si>
  <si>
    <t>Assessorar a gestão do Cau-Ba</t>
  </si>
  <si>
    <t xml:space="preserve">Reunião com as unidades – individuais – 12
Reunião com as unidades – globalizadas – 12
Reuniões com a Presidência -  30; 
Reuniões com Comissões – 12
Reuniões com o Plenário – 12 
</t>
  </si>
  <si>
    <t>Articular, organizar e participar as reuniões internas que perpassam desde a Presidência até as esquipes operacionais</t>
  </si>
  <si>
    <t>Esclarecer, estruturar e organizar os ritos e ações vinculadas a gestão do Conselho.</t>
  </si>
  <si>
    <t>índice de estruturação=(Número de reuniões realizadas/reuniões previstas) x100</t>
  </si>
  <si>
    <t>Contatar Prefeituras e órgãos públicos objetivando celebrar parcerias voltadas a fiscalização</t>
  </si>
  <si>
    <t xml:space="preserve">Elaboração de padrões de ofício – 06
Elaboração de padrões de acordos de cooperação – 06
Realização de visitas presenciais – 12 
</t>
  </si>
  <si>
    <t>Ação de articulação, apoio e assessoria, voltada a sensibilização das matérias vinculadas a Arquitetura</t>
  </si>
  <si>
    <t xml:space="preserve">Celebração de Parcerias estratégicas. </t>
  </si>
  <si>
    <t>índice de articulação=(Número de eventos realizados/número de eventos previstos) x100</t>
  </si>
  <si>
    <t>Monitorar a gestão operacional e de equipes do CAU/BA</t>
  </si>
  <si>
    <t xml:space="preserve">Elaborar fluxos orientativos – 06;
Apresentar o Plano de Ação – 02
Apresentar a Reprogramação – 02
Realizar reuniões de monitoramento – 06
Esclarecer procedimentos/interpretação de normas – via e-mail – 30
Elaborar relatório de atividades – 01
Elaborar minutas de DP – 12;
Elaboração de Minutas de ofícios institucionais – 12
</t>
  </si>
  <si>
    <t>Participar do desenvolvimento das atividades das diversas unidades, com vistas a dar cumprimento ao Plano de Ação e respectivas e=diretrizes estratégicas</t>
  </si>
  <si>
    <t>Viabilizar o alcance e atingimento  das diretrizes estratégicas instituídas pelo CAU/BR e das metas parametrizadas pelo CAU/BA, através da equipe operacional</t>
  </si>
  <si>
    <t>índice de monitoramento=(Número de eventos realizados/número de eventos previstos) x100</t>
  </si>
  <si>
    <t>Contribuir para elaboração do Plano de Ação</t>
  </si>
  <si>
    <t xml:space="preserve">Participar de reuniões com o Plenário – 02
Participar de reuniões com as Comissões – 10
Participar de reuniões com a Assessoria contábil - 02
</t>
  </si>
  <si>
    <t xml:space="preserve">Assistir, dirimir dúvidas, levantar relatórios e dados estratégicos  objetivando a construção coletiva do planejamento das ações de forma estratégica para cada Comissão. </t>
  </si>
  <si>
    <t>Viabilizar o alcance e atingimento  das diretrizes estratégicas instituídas pelo CAU/BR e das metas parametrizadas pelo CAU/BA, através da Conselho Diretor.</t>
  </si>
  <si>
    <t>índice estratégico=(Número de eventos realizados/número de eventos previstos) x100</t>
  </si>
  <si>
    <t>Estruturar agenda de eventos</t>
  </si>
  <si>
    <t xml:space="preserve">Elaborar minuta de e-mail marketing – 06;
Elaborar minuta de solicitação de cotações – 06;
Realizar reuniões com facilitadores – 10;
Elaborar pesquisa de necessidades – 03;
Elaborar agenda da capital – 01
Elaborar agenda de interior -01;
</t>
  </si>
  <si>
    <t>Atuar na interface do Conselho Diretor com os profissionais visando disseminar conhecimento técnico e práticas operacionais do Conselho. facilitando a atuação profissional.</t>
  </si>
  <si>
    <t xml:space="preserve">Promover a facilitação de compreensão do CAU/BA e das melhores práticas profissionais. </t>
  </si>
  <si>
    <t>índice de promoção=(Número de eventos realizados/número de eventos previstos) x100</t>
  </si>
  <si>
    <t>GERÊNCIA TÉCNICA</t>
  </si>
  <si>
    <t>Márcia Santiago</t>
  </si>
  <si>
    <t>Melhorar quantitativamente e qualitativamente o atendimento prestado aos profissionais e empresas</t>
  </si>
  <si>
    <t>Auditoria dos RRTs emitidos nas modalidades Simples, Mínimo e Múltiplo Mensal por amostragem</t>
  </si>
  <si>
    <t xml:space="preserve">2.600 RRTs/ano  </t>
  </si>
  <si>
    <t>Efetuar duas auditorias ao longo do ano,  analisando o preenchimento de 2.600 RRTs dentre os modelos de  RRTs Simples, Mínimo e Múltiplo Mensal, que são preenchidos de forma autônoma e direta pelos profissionais no SICCAU</t>
  </si>
  <si>
    <t>Identificar irregularidades sanáveis e insanáveis para adoção de ações futuras no intuito de reduzir as inconformidades e prevenir ilícitos</t>
  </si>
  <si>
    <t>Índice de RRTs auditados =  (quantidade de RRTs efetivamente auditados / quantidade de RRTs Simples, Mínimo e Múltiplo Mensal emitidos em 2018 e válidos) x 100</t>
  </si>
  <si>
    <t>Validar certidões de acervo técnico com atestado em conformidade com as normas específicas, atribuição e prática profissional</t>
  </si>
  <si>
    <t xml:space="preserve">Analisar a conformidade de 80% das solicitações de certidões </t>
  </si>
  <si>
    <t>Analisar a conformidade da documentação nas solicitações de certidões de acervo técnico com atestado e, dependendo do caso, orientar ações para regularização da documentação</t>
  </si>
  <si>
    <t>Possibilitar habilitação de arquitetos e urbanistas em processos licitatórios</t>
  </si>
  <si>
    <t>Índice de aprovação de CAT-A = (quantidade de CATs-A aprovadas / quantidades de CATs-A solicitadas com pagamento da taxa específica) x 100</t>
  </si>
  <si>
    <t>Validar o registro de responsabilidade técnica de atividades, quando efetuado em desconformidade com as condições estabelecidas no art. 2° da  Resolução nº 91 do CAU-BR e registro de responsabilidade técnica de atividade(s) objeto de Anotação de Responsabilidade Técnica (ART) efetuada.</t>
  </si>
  <si>
    <t>analisar e aprovar 80% das RRT´s</t>
  </si>
  <si>
    <t>Analisar/aprovar o preenchimento dos RRTs Extemporâneos e Derivados  em conformidade com os dados da  documentação comprobatória</t>
  </si>
  <si>
    <t>Possibilitar  a regularização e o cumprimento do Art. 45 da Lei Federal 12.378, que dispõe que toda realização por parte de arquitetos e urbanistas de trabalho de competência privativa ou de atuação compartilhadas com outras profissões regulamentadas será objeto de Registro de Responsabilidade Técnica - RRT e possibilitar a transcrição dos dados cadastrados no formulário de ART para o formulário de RRT.</t>
  </si>
  <si>
    <t>Índice de RRTs aprovados em 2018= [quantidade de RRTs Extemporâneos e Derivados aprovados / quantidade de RRTs Extemporâneos ( com a taxa de expediente paga )e Derivados solicitados] x 100</t>
  </si>
  <si>
    <t xml:space="preserve">Atender às solicitações de registro de pessoas jurídicas no prazo de 30 (trinta) dias úteis, quando não há pendência de documentação
</t>
  </si>
  <si>
    <t>Atender 80% das solicitações de registro em 30 dias</t>
  </si>
  <si>
    <t xml:space="preserve">Recepcionar as solicitações, analisar a documentação e efetuar o registro de empresas que tenham no objeto social atividades no âmbito da Arquitetura e Urbanismo no prazo de 30 (trinta) dias úteis </t>
  </si>
  <si>
    <t>Habilitar as pessoas jurídicas que tenham por objetivo social o exercício de atividades profissionais privativas de arquitetos e urbanistas e/ou  cumulativamente com atividades em outras áreas profissionais a atuarem no mercado através do registro no Conselho</t>
  </si>
  <si>
    <t>Índice de registros de empresas no prazo de 30 dias (quantidade de empresas registradas no prazo de 30 dias/quantidade de solicitações de registro de empresa dentro de um mês)x100</t>
  </si>
  <si>
    <t>GERÊNCIA DE OPERAÇÕES</t>
  </si>
  <si>
    <t>Maria das Graças Dória Costa Lima</t>
  </si>
  <si>
    <t>Operacionalização dos processo éticos e de multa/fiscalização</t>
  </si>
  <si>
    <t>ASSESSORIA TÉCNICA DA COMISSÃO DE ÉTICA E DISCIPLINA PARA A INSTAURAÇÃO, INSTRUÇÃO E JULGAMENTO DOS PROCESSOS ÉTICOS-DISCIPLINARES, PARA A APLICAÇÃO E EXECUÇÃO DAS SANÇÕES, PARA PEDIDO DE REVISÃO E PARA REABILITAÇÃO PROFISSIONAL, CONFORME A LEI 12.378/2010, A RESOLUÇÃO 52/2013 (CÓDIGO DE ÉTICA DO ARQUITETO E URBANISTA) E A RESOLUÇÃO 143/2017 (NORMAS DE CONDUÇÃO DE PROCESSO ÉTICO-DISCIPLINAR.</t>
  </si>
  <si>
    <t>INSTAURAÇÃO DE PROCESSOS ÉTICO-DISCIPLINAR DE OFÍCIO, EM RAZÃO DO CONHECIMENTO DO FATO POR MEIO DA FISCALIZAÇÃO (ORIUNDO DA CEP/BA), DE COMUNICAÇÃO DE AUTORIDADE COMPETENTE, DE DENÚNCIA DE FONTE NÃO IDENTIFICADA OU DE QUALQUER OUTRA FONTE IDÔNEA.</t>
  </si>
  <si>
    <t>ADMINISTRAÇÃO DO MÓDULO DE PROCESSOS ÉTICOS-DISCIPLINARES NO SICCAU.</t>
  </si>
  <si>
    <t>PARTICIPAÇÃO EM TREINAMENTOS.</t>
  </si>
  <si>
    <t>ANALISAR A CONFORMIDADE DAS DENÚNCIAS ESCRITAS E IDENTIFICADAS, APRESENTADA MEDIANTE REPRESENTAÇÃO, QUANTO AO ENQUADRAMENTO A LEGISLAÇÃO VIGENTE SOBRE FALTA ÉTICO-DISCIPLINAR DO CAU/BR, PARA A CONTINUIDADE DO PROCESSO OU O SEU ARQUIVAMENTO.</t>
  </si>
  <si>
    <t>VERIFICAÇÃO CAUTELOSA DOS FATOS TRAZIDOS AO CONHECIMENTO DO CAU/BA.</t>
  </si>
  <si>
    <t>CONSTATAR A VERACIDADE DOS FATOS E A EXISTÊNCIA DE INDÍCIOS MÍNIMOS QUE INDIQUEM A INADEQUAÇÃO ÉTICA DA CONDUTA DO PROFISSIONAL DENUNCIADO.</t>
  </si>
  <si>
    <t>PARTICIPAÇÃO EM AUDIÊNCIAS DE INSTRUÇÃO NA SEDE DO CAU/BA E NO INTERIOR DO ESTADO PARA APOIO AO CONSELHEIRO COORDENADOR DA AUDIÊNCIA.</t>
  </si>
  <si>
    <t>PROVIDÊNCIAS PARA ANOTAÇÃO E EXECUÇÃO DAS PENALIDADES SOFRIDAS PELOS ARQUITETOS E URBANISTAS</t>
  </si>
  <si>
    <t>MANTER ATUALIZADO.</t>
  </si>
  <si>
    <t>TREINAMENTOS PROMOVIDOS PARA AS ASSESSORIAS TÉCNICAS E JURÍDICAS, PELO CAU/BA E PELO CAU/BR.</t>
  </si>
  <si>
    <r>
      <t xml:space="preserve">ÍNDICE DE PROCESSO ÉTICO MEDIANTE                                             REPRESENTAÇÃO =  </t>
    </r>
    <r>
      <rPr>
        <sz val="12"/>
        <color theme="1"/>
        <rFont val="Calibri"/>
        <family val="2"/>
        <scheme val="minor"/>
      </rPr>
      <t xml:space="preserve">                                          </t>
    </r>
  </si>
  <si>
    <t xml:space="preserve">ÍNDICE DE PROCESSO ÉTICO DE OFÍCIO = </t>
  </si>
  <si>
    <t xml:space="preserve">ÍNDICE DE DILIGÊNCIAS CUMPRIDAS = </t>
  </si>
  <si>
    <t>ÍNDICE DE PROCESSOS ÉTICOS COM INSTRUÇÃO FINALIZADAS =</t>
  </si>
  <si>
    <t>ÍNDICE DE PROCESSOS TRANSITADOS EM JULGADO =</t>
  </si>
  <si>
    <t>ÍNDICE DE ATUALIZAÇÕES NO MÓDULO ÉTICO =</t>
  </si>
  <si>
    <t>ÍNDICE DE PARTICIPAÇÕES EM TREINAMENTO =</t>
  </si>
  <si>
    <t>ACOMPANHAMENTO DO CADASTRAMENTO DE RRT'S DE CARGO E FUNÇÃO DOS COORDENADORES DE CURSO DE ARQUITETURA E URBANISMO NA BAHIA</t>
  </si>
  <si>
    <t>APOIO AOS COORDENADORES DE CURSO DE ARQUITETURA E URBANISMO NO CADASTRAMENTO DAS IES's NO CAU/BR</t>
  </si>
  <si>
    <t>ACOMPANHAMENTO DA ABERTURA DE NOVOS CURSOS DE ARQUITETURA E URBANISMO NA BAHIA NO E-MEC</t>
  </si>
  <si>
    <t>ORIENTAÇÃO/ESCLARECIMENTO PARA CADASTRAMENTO DE RRT DE CARGO E FUNÇÃO OU DA NECESSIDADE DE NOVO RRT EM CASO DE MUDANÇA DE COORDENADOR OU VENCIMENTO DO RRT</t>
  </si>
  <si>
    <t>ORIENTAÇÃO/ESCLARECIMENTO DAS IES</t>
  </si>
  <si>
    <t>ORIENTAÇÃO/ESCLARECIMENTO PARA CADASTRAMENTO DA IES NO CAU/BR</t>
  </si>
  <si>
    <t>ATUALIZAÇÃO DA PLANILHA DE IES</t>
  </si>
  <si>
    <t xml:space="preserve">ÍNDICE DE ORIENTAÇÕES PARA RRT DE CF = </t>
  </si>
  <si>
    <t xml:space="preserve">ÍNDICE DE ORIENTAÇÕES PARA CADASTRO DE IES = </t>
  </si>
  <si>
    <t>ÍNDICE DE ORIENTAÇÕES SOBRE TEMPESTIVIDADE =</t>
  </si>
  <si>
    <t>ÍNDICE DE PESQUISAS NO E-MEC E ATUALIZAÇÃO DOS DADOS DAS IES =</t>
  </si>
  <si>
    <t>Gerenciamento do Plano de Ação/2018 da Assessoria Jurídica do CAU/BA</t>
  </si>
  <si>
    <t xml:space="preserve">01 (um) acompanhamento/verificação por mês e 12 (doze) por ano; 04 (quatro) ajustes (reprogramação) trimestral </t>
  </si>
  <si>
    <t>1. Acompanhamento do plano de ação; 2. Verificação das metas descritas se estão sendo realizadas;  3. Verificação se os resultados esperados estão sendo alcançados, no prazo previsto; 4. Realização dos ajustes necessários.</t>
  </si>
  <si>
    <t xml:space="preserve">Elevar o  nível de organização, controle e alcance dos resultados da Assessoria Jurídica </t>
  </si>
  <si>
    <t>Índice de acompanhamento/verificação do plano de ação de 2018 = (quantidade de acompanhamento ou  verificação realizado / quantidade estimada) X 100</t>
  </si>
  <si>
    <t xml:space="preserve">Padronização dos procedimentos dos instrumentos jurídicos </t>
  </si>
  <si>
    <t xml:space="preserve">30 (trinta) procedimentos e 30 (trinta) instrumentos/documentos jurídicos </t>
  </si>
  <si>
    <t xml:space="preserve">Elaboração dos procedimentos, ajustes, atualização e padronização de 01 (um) modelo de cada instrumento jurídico/documento. </t>
  </si>
  <si>
    <t>Elevar o  nível de organização, celeridade nos resultados e elevar o nível de satisfação do cliente interno e externo</t>
  </si>
  <si>
    <t>Índice de procedimento e de instrumentos/documentos = (quantidade de procedimentos e modelos / quantidade de procedimentos e modelos estimado) X 100</t>
  </si>
  <si>
    <t xml:space="preserve">Assessoramento para assegurar o cumprimento da legislação aplicável ao CAU na esfera administrativa e judicial </t>
  </si>
  <si>
    <t xml:space="preserve">Defesa/acompanhamento de 02 (dois) processos judiciais em curso; promoção de 02 (duas) ações judiciais;  elaborar 01 (um) modelo de ofício de recomendação para encaminhar a todos os municípios da Bahia; 24 (vinte e quatro) impugnações de editais/ano; 100 (cem) ações de execuções fiscais </t>
  </si>
  <si>
    <t xml:space="preserve">Contribuir para o cumprimento da legislação e valorização da arquitetura e urbanismo </t>
  </si>
  <si>
    <t>Índice de defesa/acompanhamento,  de promoção de ações, de  modelo de ofício, de impugnações de editais e de ações de execuções fiscais = (quantidade de processos efetivamente acompanhados, ações propostas, modelo de ofício elaborado e impugnações realizadas / quantidade estimada) X 100</t>
  </si>
  <si>
    <t>Análise, ajuste e elaboração de norma/regulamento/manual de aplicação no âmbito do CAU/BA</t>
  </si>
  <si>
    <t xml:space="preserve">
Elaborar 1 (um) Regulamento de Conciliação em processos ético-disciplinares; 1 (um) Manual de Cobrança e Dívida Ativa; 03 (três) de minutas de Resolução do CAU/BR; 1 (um) Regimento Interno do CAU/BA. 
</t>
  </si>
  <si>
    <t>1. Realização de pesquisa/estudos sobre o assunto/matéria relativa à norma/regulamento/manual; 2. Reuniões de discussões e alinhamento com a Diretoria Geral, Comissões Regimentais e unidades do CAU/BA; 3. Interação com os CAU/UFs sobre a matéria; 4. Elaboração do Regulamento de Conciliação em processos éticos-disciplinares, conforme Resolução nº 143/2017; 5. Elaboração do Manual de Cobrança e Dívida Ativa; 6. Análise e ajuste do Regimento Interno dos CAU/BA proposto pelo CAU/BR.</t>
  </si>
  <si>
    <t>Contribuir para o cumprimento da legislação e valorização da arquitetura e urbanismo ; Orientar os conselheiros e colaboradores quanto ao cumprimento da legislação vigente de aplicação no CAU/BA</t>
  </si>
  <si>
    <t>Índice de elaboração de regulamento. de manual de cobrança de dívida ativa, de minutas de resoluções e de regimento interno = (quantitativo de norma/regulamento/manual efetivamente elaborados / quantitativo estimado) X 100</t>
  </si>
  <si>
    <t xml:space="preserve">Disponibilização de modelos de contratos de prestação de serviços no âmbito da arquitetura e urbanismo no Site do CAU/BA  </t>
  </si>
  <si>
    <t>02 (dois) modelos de contrato</t>
  </si>
  <si>
    <t>1. Realização de pesquisar/estudos para identificar  as especificidades da relação contratual entre os arquitetos e seus consumidores de serviços e vice-versa; 2. Elaborar 02 (dois) modelos de contrato de prestação de serviços no âmbito da arquitetura e urbanismo para disponibilização no Site do CAU/BA</t>
  </si>
  <si>
    <t xml:space="preserve">Contribuir para o cumprimento da legislação e redução de conflitos entre os profissionais e seus clientes e vice versa </t>
  </si>
  <si>
    <t>Índice de modelos de contrato = (quantidade de modelos efetivamente elaborados / quantidade estimada) X 100</t>
  </si>
  <si>
    <t xml:space="preserve">Assessoramento técnico jurídico às Comissões Regimentais do CAU/BA </t>
  </si>
  <si>
    <t xml:space="preserve">12 (doze)  assessoramentos/ano; 20 (vinte) modelos/documentos utilizados nos processos ético-disciplinares;  74 (setenta e quatro) análises jurídicas nos processos éticos, sendo 02 (duas) análises/mês de 32 (trinta e dois) processos em andamento;  processos já em fase de condenação e 10 (dez) análises dos que estão previstos para serem arquivados, antes da audiência de instrução; 32 (trinta e duas) audiências, sendo 19 (dezenove)  em Salvador e 13 (treze) no interior do Estado da Bahia; participação de 02 (dois) treinamentos a serem promovidos pelo CAU/BR; </t>
  </si>
  <si>
    <t>1. Assessoramento jurídico às Comissões de Ética e Disciplina, Exercício Profissional e Ensino e Formação, nas reuniões mensais; 2. Análise, orientação e emissão de opinativo/parecer sobre os processos ético-disciplinares e processos das Comissões de Ensino e Formação e Comissão de Exercício Profissional, quando demandado; 3. Elaborar e atualizar os documentos/modelos utilizados pela Gerência de Operações e Comissão de Ética e Disciplina nos processos ético-disciplinares; 4. Analisar os processos ético disciplinares para adequação e cumprimento da legislação e Resolução 143/2010, quando demandado, bem como os processos da Comissão de Exercício Profissional, quando demandado;  5. Acompanhar as audiências dos processos ético-disciplinares em Salvador e nos municípios do Estado da Bahia; 6. Participar de treinamento/curso/capacitação realizados pela Comissão Ético Disciplinar do CAU/BR.</t>
  </si>
  <si>
    <t xml:space="preserve">Contribuir para a adequada aplicação das diretrizes dispostas na legislação do CAU/BR </t>
  </si>
  <si>
    <t xml:space="preserve">Índice de assessoramentos, de modelos/documentos, de análises jurídicas, de audiências, de participação em treinamentos do CAU/BR, de modelos = (quantidade de assessoramentos, de modelos/documentos, de análises jurídicas, de audiências, de participação em treinamentos do CAU/BR) X 100 </t>
  </si>
  <si>
    <t xml:space="preserve">Assegurar a conformidade das contratações do CAU/BA à legislação/normas aplicáveis </t>
  </si>
  <si>
    <t xml:space="preserve">12 (doze) justificativas de dispensa; 04 (quatro) justificativas de  inexigibilidades; 16 (dezesseis) ordens de serviço/fornecimento; 12 (doze) termos aditivos.  </t>
  </si>
  <si>
    <t xml:space="preserve">1. Recepcionamento e análise da demanda e sua conformidade da demanda à legislação/norma aplicável; 2. Interação com a unidade demandante, caso necessário; 3. Verificação se o processo de contratação de bens/serviços trata de hipótese de dispensa ou inexigibilidade de licitação; 4. Elaboração da justificativa respectiva, nas hipóteses de dispensa ou inexigibilidade de licitação; 5. Elaboração da ordem de serviço/fornecimento; 6. Na hipótese de licitação, verificação da modalidade adequada e conformidade do processo de contratação; 7. Elaboração do contrato/ata de registro de preços. 8. Elaboração termo aditivo, extrato de publicação, termo de cessão de direitos autorais, edital de convocação de devedores. 
</t>
  </si>
  <si>
    <t>Assegurar a conformidade das contratações do CAU/BA à legislação vigente e aplicável</t>
  </si>
  <si>
    <t>Índice de justificativas de dispensa, de  inexigibilidades, de ordens de serviço/fornecimento; de termos aditivos, de instrumentos jurídicos / quantidade estimada) X 100</t>
  </si>
  <si>
    <t>Assessoramento à Comissão Permanente de Licitações e Pregoeira do CAU/BA</t>
  </si>
  <si>
    <t xml:space="preserve">5 (cinco) editais; 7 (sete) reuniões; 2 (duas) impugnações, 2 (dois) recursos, 5 (cinco) contratos/ata; 15 (quinze) publicações, </t>
  </si>
  <si>
    <t xml:space="preserve">1. Elaboração e validação do edital das licitações e anexos; 2. Elaboração das respostas aos questionamentos/pedidos de esclarecimentos; 3. Participação/Acompanhamento das reuniões de abertura e julgamento da licitação; 4. Julgamento de  impugnação, de recurso e contrarrazões de recurso, se houver; 5. Elaboração da ata de registro de preços e contratos; 6. Publicação dos extratos relativos às licitações; 7. Publicação do aviso de licitação e demais publicações relativas aos processos licitatórios.
</t>
  </si>
  <si>
    <t>Contribuir para assegurar o cumprimento da legislação aplicável no âmbito das licitações</t>
  </si>
  <si>
    <t>Índice de editais, de reuniões, de julgamento de impugnações, de julgamento de recursos, de contratos/ata, de publicações =  (quantidade realizada / quantidade estimada) X 100</t>
  </si>
  <si>
    <t xml:space="preserve">Atendimento técnico jurídico orientativo </t>
  </si>
  <si>
    <t>48 (quarenta e oito) atendimentos/respostas presenciais/ano; 48 (quarenta e oito) atendimentos por telefone e 48 (quarenta e oito) atendimentos por e-mail / ano</t>
  </si>
  <si>
    <t xml:space="preserve"> 1. Orientação/análise jurídica presencial, por e-mail, por telefone aos profissionais arquitetos e urbanistas (demandas externas) e colaboradores/conselheiros (demandas internas); 2. Encaminhamentos jurídicos necessários à solução da demanda, com a elaboração respectiva dos instrumentos jurídicos adequados, caso necessário. </t>
  </si>
  <si>
    <t>Contribuir para assegurar o cumprimento da legislação aplicável</t>
  </si>
  <si>
    <t>Índice de atendimentos/respostas presenciais, de atendimentos por telefone, de atendimentos por e-mail =  (quantidade de atendimentos/respostas realizados / quantidade estimada) X 100</t>
  </si>
  <si>
    <t xml:space="preserve">Jurídico do CAU/BA responde </t>
  </si>
  <si>
    <t xml:space="preserve">48 (quarenta e oito) perguntas e 48 (quarenta e oito) respostas/ano </t>
  </si>
  <si>
    <t>1. Realização de diagnóstico para identificar os problemas e dúvidas recorrentes que ingressam na Assessoria Jurídica; 2. Elaboração das perguntas e respostas sobre os assuntos/dúvidas recorrentes e envio para a unidade responsável pela disponibilização no Site do CAU/BA; atualizar periodicamente.</t>
  </si>
  <si>
    <t xml:space="preserve">Sistematizar e disseminar as informações relevantes para os profissionais e empresas de atuação no âmbito da arquitetura e urbanismo </t>
  </si>
  <si>
    <t>Índice de  perguntas e respostas = (quantidade de perguntas e respostas disponibilizadas / quantidade estimada) X 100</t>
  </si>
  <si>
    <t xml:space="preserve">Atualização da planilha de contratações do CAU/BA </t>
  </si>
  <si>
    <t>12 (doze) atualizações, sendo 01 (uma) por mês</t>
  </si>
  <si>
    <t xml:space="preserve">1. Atualização periódica da planilha de contratação do CAU/BA </t>
  </si>
  <si>
    <t xml:space="preserve">Manter a organização referente às contratações realizadas pelo CAU/BA para melhor atender as necessidades de informações vierem a ser solicitadas </t>
  </si>
  <si>
    <t>Índice de atualizações = (quantidade de atualizações realizadas / quantidade estimada) X 100</t>
  </si>
  <si>
    <t xml:space="preserve">Programa de Estágio da Assessoria Jurídica </t>
  </si>
  <si>
    <t>01 (um) Programa de estágio e seleção de 02 (dois) estagiários</t>
  </si>
  <si>
    <t>1. Elaboração do Programa de Estágio da Assessoria Jurídica do CAU; 2. Seleção de estagiário para compor a equipe da Assessoria Jurídica</t>
  </si>
  <si>
    <t>Contribuir para a formação dos estudantes de Direito, melhorar a atuação dos estagiários para melhor contribuir na resolução das demandas da Assessoria Jurídica</t>
  </si>
  <si>
    <t>Índice de Programa de estágio e de seleção de estagiários = (quantidade de programa e seleção de estágio realizados / quantidade estimada) X 100</t>
  </si>
  <si>
    <t>Estruturação da Biblioteca jurídica do CAU/BA</t>
  </si>
  <si>
    <t xml:space="preserve">Aquisição de  01 (um) exemplar de  livro de Direito Administrativo, 01 (um) de Licitações e contratos públicos, 01 (um) de direito tributário, 01 (um) livro de Direito Constitucional; 01 (um) livro de Direito do Trabalho atualizado; 01 (um) livro de  Processo do Trabalho; 01 (um) livro de Direito Ambiental; 01 (uma) compilação de leis/normas; 01 (uma) assinatura de 01 (um) periódico e de 01 (uma) revista jurídica </t>
  </si>
  <si>
    <t xml:space="preserve">1. Aquisição de  livros, revistas e periódicos para o acervo da Assessoria Jurídica;  2. Pesquisar, identificar e compilar a legislação federal, estadual e municipal no âmbito da arquitetura e urbanismo; </t>
  </si>
  <si>
    <t>Otimizar o acesso ao conhecimento dos interessados, democratizando o acesso a informações e acelerando o retorno às demandas que ingressam na Assessoria Jurídica</t>
  </si>
  <si>
    <t xml:space="preserve">Índice de aquisição de livros, de compilação de leis e leis e normas, de assinatura de periódico e de revista = (quantidade de livros/periódico/revistas adquiridos e compilação realizada / quantidade estimada) X 100; </t>
  </si>
  <si>
    <t>Capacitação de Colaboradores da Assessoria Jurídica</t>
  </si>
  <si>
    <t>Nº de participantes: 02 (dois); Local de realização: a definir. Quantidade de horas: entre 8 (oito) a 32 (trinta e duas) horas para os cursos/palestras presenciais; cursos/palestras à distância: carga horária entre 08 a 32 horas.</t>
  </si>
  <si>
    <t>Participação de cursos/palestras de Capacitação técnico-jurídica da equipe da Assessoria Jurídica. Quantidade de horas: entre 8 (oito) a 32 (trinta e duas) horas para os cursos/palestras presenciais; cursos/palestras à distância: carga horária entre 08 a 32 horas.</t>
  </si>
  <si>
    <t xml:space="preserve">Ampliar o conhecimento e qualificação da equipe da Assessoria Jurídica do CAU/BA </t>
  </si>
  <si>
    <t>Índice de Participação de cursos/palestras de Capacitação técnico-jurídica = (Quantidade de cursos/palestras realizados / quantidade estimada) x 100</t>
  </si>
  <si>
    <t>Francilice Pereira</t>
  </si>
  <si>
    <t>Prover recursos humanos e materiais para estruturar, organizar e manter em funcionamento a Assessoria Jurídica do CAU/BA.</t>
  </si>
  <si>
    <t xml:space="preserve">Elevar o  nível de organização, controle e alcance dos resultados da Assessoria Jurídica e contribuir para o cumprimento da legislação e valorização da arquitetura e urbanismo </t>
  </si>
  <si>
    <t>COMISSÃO DE ÉTICA</t>
  </si>
  <si>
    <t>Eunice Alves Gusmão</t>
  </si>
  <si>
    <t>Operacionalização e processamento dos processos éticos.</t>
  </si>
  <si>
    <t xml:space="preserve">Zelar pela observância dos dispositivos do Código de Ética elaborado pelo CAU/BR </t>
  </si>
  <si>
    <t xml:space="preserve">Apreciar a admissibilidade de denuncias – 12
Elaborar manifestações nos processos – 12
Realizar audiências - 06
</t>
  </si>
  <si>
    <t>Elaborar modelos padronizados, que contribuam para agilização dos processos.</t>
  </si>
  <si>
    <t xml:space="preserve">Sistematizar atuação uniformizada  em processos éticos. </t>
  </si>
  <si>
    <t>índice de observância dos dispositivos éticos=(Números de eventos  realizados/ números de eventos previstos) x 100</t>
  </si>
  <si>
    <t>Promover palestras orientativas nas diversas áreas de atuação do CAU</t>
  </si>
  <si>
    <t xml:space="preserve">Executar 06 palestras  dirigida aos profissionais – sobre ética em Salvador;
Executar 06 palestras dirigida aos profissionais no interior do estado;
Executar 06 palestras dirigida aos estudantes no estado da Bahia
</t>
  </si>
  <si>
    <t>Elaborar conteúdo dirigido ao público destinatário; Evidenciar cases;  Disseminar o conteúdo da resolução que disciplina o processo ético.</t>
  </si>
  <si>
    <t>Socializar o aprendizado do Processo Ético e suas inovações para os profissionais e Conselheiros</t>
  </si>
  <si>
    <t>índice de promoção de palestras=(Números de eventos  realizados/ números de eventos previstos) x 100</t>
  </si>
  <si>
    <t>COMISSÃO DE ATOS ADMINISTRATIVOS</t>
  </si>
  <si>
    <t>Saul Kaminsky Bernfeld Oliveira</t>
  </si>
  <si>
    <t>Zelar pela observância  e conformidade dos processos mediante monitoramento dos atos internos</t>
  </si>
  <si>
    <t xml:space="preserve">Apreciar e deliberar sobre o relatório de atividades semestral – 02;
Apreciar a conformidade das DP – 12;
Revisar normativos de procedimentos internos – 01;
Executar 12 reuniões das Comissões;
</t>
  </si>
  <si>
    <t>Buscar levantar dados e informações, melhores práticas, no sentido de otimizar procedimentos e estimular a agilização dos processos internos</t>
  </si>
  <si>
    <t>Sistematizar atuação uniformizada do Conselho voltada a  conformidade dos processos e atos administrativos internos</t>
  </si>
  <si>
    <t>índice de conformidade dos processos=(Números de eventos  realizados/ números de eventos previstos) x 100</t>
  </si>
  <si>
    <t>Promover ações de orientação  interna AU</t>
  </si>
  <si>
    <t xml:space="preserve">Executar 03 reuniões junto as Comissões; 
Executar 03 reuniões internas junto aos  Colaboradores ;
</t>
  </si>
  <si>
    <t xml:space="preserve">Disseminar esclarecimentos e formular proposições votadas a processos administrativos e fluxos de organização do Conselho. </t>
  </si>
  <si>
    <t xml:space="preserve">Padronizar fluxos de procedimentos das diversas unidades internas. </t>
  </si>
  <si>
    <t>índice de ações de orientação=(Números de eventos  realizados/ números de eventos previstos) x 100</t>
  </si>
  <si>
    <t>Ernesto Regino Xavier de Carvalho</t>
  </si>
  <si>
    <t>Operacionalização da fiscalização e fomento da valorização profissional</t>
  </si>
  <si>
    <t xml:space="preserve">Zelar pela observância  e conformidade do exercício profissional, considerando os normativos  e legislações vigentes </t>
  </si>
  <si>
    <t xml:space="preserve">Apreciar e deliberar sobre processos de multa - 30;
Apreciar a conformidade de orientações Normativas Profissionais - 06;
Executar 12 reuniões das Comissões;
</t>
  </si>
  <si>
    <t>Levantar dados e informações técnicas vinculadas às práticas profissionais,  buscando otimizar procedimentos que colaborem para a melhoria da atuação profissional.</t>
  </si>
  <si>
    <t>Sistematizar atuação uniformizada do Conselho voltada a  conformidade das melhores praticas profissionais</t>
  </si>
  <si>
    <t>índice de conformidade= (Números de eventos  realizados/ números de eventos previstos) x 100</t>
  </si>
  <si>
    <t xml:space="preserve">Estabelecer as diretrizes específicas para a orientação, supervisão e normatização da fiscalização; </t>
  </si>
  <si>
    <t xml:space="preserve">Realizar reuniões com a Fiscalização e a Direção Geral – 12;Levantar junto a Fiscalização as demandas específicas por matéria a disciplinar (considerando a competência residual) – 10;
Propor a elaboração de Cartilhas físicas/virtuais orientativas – 04;
Atualizar o Plano de Fiscalização – 01;
Acompanhar junto com a Fiscalização os dados decorrentes da execução do Plano de Fiscalização – 04 trimestralmente)
</t>
  </si>
  <si>
    <t xml:space="preserve">Implementar revisões normativos; Propor a edição de normativos;  Elaborar informes e demais produtos votados à valorização profissional e fiscalização, propor a elaboração de padrões de documentos/peças vinculadas aos processos de fiscalização, inclusive por zona fiscalizável/e não fiscalizável; </t>
  </si>
  <si>
    <t xml:space="preserve">Estimular a  compreensão do papel da fiscalização do Conselho pela  a sociedade e pelos  os profissionais, mediante dados objetivos a serem publicitados; </t>
  </si>
  <si>
    <t>índice de diretrizes de normatização=(Números de eventos  realizados/ números de eventos previstos) x 100</t>
  </si>
  <si>
    <t>COMISSÃO DE PLANEJAMENTO E FINANÇAS</t>
  </si>
  <si>
    <t>Bruno Santa Fé</t>
  </si>
  <si>
    <t>Operacionalização, planejamento e controle do CAU/BA</t>
  </si>
  <si>
    <t>Zelar pela observância  e conformidade dos processos e monitoramento das receitas/e despesas do Conselho</t>
  </si>
  <si>
    <t xml:space="preserve">Apreciar os balancetes mensais/ prestação de contas – 12;
Apreciar a prestação de contas trimestral – 04;
Apreciar o relatório de atividades – 02
Realizar reunião com a Direção Geral e Contabilidade – 06;
Realizar reunião com a Comissão - 12
</t>
  </si>
  <si>
    <t xml:space="preserve">Examinar a conformidade dos processos de pagamento e de realização de despesas, seus lançamentos, forma de contratação, licitações, recomendando correções ou ajustes e emitindo os pareceres. </t>
  </si>
  <si>
    <t>Viabilizar o alcance da conformidade em face   das diretrizes estratégicas instituídas pelo CAU/BR e das metas parametrizadas pelo CAU/BA, através da Conselho Diretor.</t>
  </si>
  <si>
    <t>índice de conformidade = (Números de eventos  realizados/ números de eventos previstos) x 100</t>
  </si>
  <si>
    <t>Promover orientações internas quanto ao papel da Comissão</t>
  </si>
  <si>
    <t xml:space="preserve">Executar 03 reuniões internas para Conselheiros quando da elaboração da prestação de contas trimestral ;
Executar 03 reuniões internas para Colaboradores quando da elaboração da prestação de contas trimestral ;
</t>
  </si>
  <si>
    <t>Elaborar conteúdo dirigido a esclarecer o processo de prestação de contas, com vistas a subsidiar a análise final do Plenário do CAU/BA</t>
  </si>
  <si>
    <t>Sistematizar atuação uniformizada do Conselho voltada a  conformidade dos processos.</t>
  </si>
  <si>
    <t>índice de orientações internas =(Números de eventos  realizados/ números de eventos previstos) x 100</t>
  </si>
  <si>
    <t>COMISSÃO DE ENSINO</t>
  </si>
  <si>
    <t>Neilton Dórea Rodrigues de Oliveira</t>
  </si>
  <si>
    <t xml:space="preserve">Levantar necessidades e dificuldades existentes entre as universidades em face do CAU/BA; </t>
  </si>
  <si>
    <t xml:space="preserve">Promover palestras orientativas junto às Coordenações dos Cursos no âmbito do Estado da Bahia – 02;
Manter comunicação junto às Instituições através de Ofício – 06;
Manter canal de comunicação junto às Coordenações – através de e-mail - 12
</t>
  </si>
  <si>
    <t>Atuar na disseminação de conteúdos e esclarecimentos normativos, direcionando as instituições a adoção de soluções;</t>
  </si>
  <si>
    <t>Aproximar o Conselho das Universidades, buscando a melhoria do ensino de Arquitetura e Urbanismo.</t>
  </si>
  <si>
    <t>índice de levantamento das necessidades=(Números de eventos  realizados/ números de eventos previstos) x 100</t>
  </si>
  <si>
    <t>Zelar pela observância das Diretrizes nacionais quanto a questão do ensino no âmbito do Estado da Bahia</t>
  </si>
  <si>
    <t xml:space="preserve">Apreciar processos de requerimento de registro de estrangeiro – 06;
Realizar reuniões da Comissão  - 12
Realizar reuniões com equipe operacional - 06
</t>
  </si>
  <si>
    <t>Elaborar conteúdo dirigido ao público destinatário; Analisar processos;  Disseminar o conteúdo das resoluções  que disciplinam questões do ensino de Arquitetura e urbanismo</t>
  </si>
  <si>
    <t>Sistematizar atuação uniformizada do Conselho voltada a  conformidade de compreensão dos conteúdos pelas Instituições de Ensino Estadual.</t>
  </si>
  <si>
    <t>índice de acompanhamento das diretrizes(Números de eventos  realizados/ números de eventos previstos) x 100</t>
  </si>
  <si>
    <t>PLENÁRIA</t>
  </si>
  <si>
    <t>Operacionalização de reuniões institucionais regimentais</t>
  </si>
  <si>
    <t>Zelar pela observância  e conformidade de atuação do Conselho perante a sociedade</t>
  </si>
  <si>
    <t xml:space="preserve">Consolidar a Pauta – 12;
Organizar as reuniões – 12;
Aprovar atas – 12;
Aprovar DP – 12;
Autorizar pronunciamentos públicos – 06; 
Analisar sobre a criação de GT’S – 06;
Apreciar matérias encaminhadas ao Plenário para apreciação - 60
</t>
  </si>
  <si>
    <t>Atuar no exercício da competência originária, assegurando o cumprimento das atividades finalísticas pelo CAU/BA</t>
  </si>
  <si>
    <t xml:space="preserve">Direcionar estrategicamente as ações do Conselho pugnando pelo cumprimento de sua missão. </t>
  </si>
  <si>
    <t>índice de conformidade de atuação =(Números de eventos realizados/ números de eventos previstos) x 100</t>
  </si>
  <si>
    <t>PRESIDÊNCIA</t>
  </si>
  <si>
    <t>Projeto</t>
  </si>
  <si>
    <t>Promover evento que fomente a dignificação da Arquitetura por meio do intercâmbio de informações técnico-temáticas.</t>
  </si>
  <si>
    <t xml:space="preserve">Realização de 1 evento técnico </t>
  </si>
  <si>
    <t>Integrar os Arquitetos e urbanistas em discussões vinculadas ao exercício profissional e ao desenvolvimento das Cidades.</t>
  </si>
  <si>
    <t>índice de realização=(número de evento realizado/número de evento previsto)x100</t>
  </si>
  <si>
    <t>Discriminar atividades, produtos e serviços necessários à operacionalização do evento, inclusive identificando potenciais parceiros para o evento do dia 17.12.2019</t>
  </si>
  <si>
    <t>DIREÇÃO GERAL</t>
  </si>
  <si>
    <t>APC-APERFEIÇOAMENTO PROFISSIONAL CONTINUADO</t>
  </si>
  <si>
    <t>APC-Aperfeiçoamento Profissional Continuado</t>
  </si>
  <si>
    <t>Realização de 15 cursos/palestras técnicas</t>
  </si>
  <si>
    <t>Realizar cursos, palestras e seminários na capital e no interior do Estado, com conteúdo técnico voltado para aperfeiçoamento do profissional Arquiteto e Urbanista</t>
  </si>
  <si>
    <t>Melhoria das práticas vinculadas ao exercício profissional.</t>
  </si>
  <si>
    <t>Avaliação e celebração de parcerias estratégicas</t>
  </si>
  <si>
    <t xml:space="preserve">Recepcionar pedidos/requerimentos de parcerias – 10;
Avaliar as propostas em face dos normativos e legislações vigentes – 10;
Elaborar Minuta de Chamamento Público para efeito de patrocínio - 01
</t>
  </si>
  <si>
    <t>Estruturar critérios de atuação do CAU por meio de parcerias estratégicas e institucionais</t>
  </si>
  <si>
    <t>Facilitação da fiscalização, mediante intercâmbio de dados estratégicos. Valorização profissional  mediante fomento de intercâmbio/parcerias que otimizam o exercício e a prática profissional.</t>
  </si>
  <si>
    <t>Criação de 3 cartilhas</t>
  </si>
  <si>
    <t>Criar cartilhas para disseminar informações aos profissionais e a sociedade</t>
  </si>
  <si>
    <t>Manter os profissionais e sociedade atualizados em matérias vinculadas à Arquitetura e Urbanismo.</t>
  </si>
  <si>
    <t>índice de criação de cartilhas=(número de cartilhas criadas/número de cartilhas propostas)x100</t>
  </si>
  <si>
    <t>índice de publicação em mídias sociais =(número de posts publicados/número de posts propostos)x100</t>
  </si>
  <si>
    <t>Programa de Capacitação de colaboradores</t>
  </si>
  <si>
    <t>Identificar cursos e viabilizar treinamentos de capacitação de colaboradores, inclusive os sistêmicos</t>
  </si>
  <si>
    <t>Disponibilização 11 cursos para as demais áreas do conselho</t>
  </si>
  <si>
    <t>Disonibilização de 11 cursos para os colaboradores, para que possam desenvolver  as competências  internas para melhoria do desempenho e de  qualificação;</t>
  </si>
  <si>
    <t>Manter a qualificação e atualização profissional dos colaboradores</t>
  </si>
  <si>
    <t>índice de cursos disponibilizados=(número de cursos disponibilizados/número de cursos previstos)x100</t>
  </si>
  <si>
    <t>COMISSÃO DE ASSISTÊNCIA TÉCNICA</t>
  </si>
  <si>
    <t>Gilcinea Barbosa</t>
  </si>
  <si>
    <t>Zelar pelo monitoramento das ações vinculadas à efetivação do Projeto</t>
  </si>
  <si>
    <t xml:space="preserve">Realizar reuniões internas de apresentação de relatórios – 06;
Sensibilizar Prefeituras Municipais – 20;
Sensibilizar  instituições de Ensino - -08;
Sensibilizar parceiros estratégicos – 04;
Sensibilizar profissionais  de forma presencial– 60; 
Sensibilizar profissionais de forma virtual – e-mail – 4000;
Elaborar e encaminhar Ofícios – 200; 
</t>
  </si>
  <si>
    <t xml:space="preserve">Articular estrategicamente e organizar a realização de reuniões presencias de sensibilização,  para celebração das adesões respectivas; </t>
  </si>
  <si>
    <t>Adesão ao Projeto  para  desencadear ações formais de  atuação</t>
  </si>
  <si>
    <t>índice de ações de monitoramento=(Números de eventos realizados/ números de eventos previstos) x 100</t>
  </si>
  <si>
    <t>Elaborar documentos padrões de estruturação voltados à efetivação da Lei e implementação do Projeto</t>
  </si>
  <si>
    <t xml:space="preserve">Elaborar Kit legal regulamentador do GT ou Conselho – 02;
Elaborar Minuta de Credenciamento – 01;
Elaborar Minuta de Chamamento - -01;
Elaborar Minuta de projeto de Captação - 01
</t>
  </si>
  <si>
    <t>Atuar na facilitação dos processos e procedimentos internos objetivando  a implementação do Projeto</t>
  </si>
  <si>
    <t>Institucionalização para   criação dos Grupos ou Conselhos gestores voltados a Assistência Técnica decorrentes do projeto Arquitetura Solidaria;</t>
  </si>
  <si>
    <t>índice de documentos padronizados= (Números de eventos realizados / números de eventos previstos) x 100</t>
  </si>
  <si>
    <t>Ana Paula Couto</t>
  </si>
  <si>
    <t>Atendimento da sociedade e arquitetos e urbanistas.</t>
  </si>
  <si>
    <t>Aperfeiçoar o atendimento aos públicos interno e externo e aprimorar relacionamento com a sociedade.</t>
  </si>
  <si>
    <t>Elaborar cartilhas elucidativas sobre a atividade profissional em arquitetura e urbanismo</t>
  </si>
  <si>
    <t>3 cartilhas/ano</t>
  </si>
  <si>
    <t>Criar conteúdos de fácil assimilação sobre a atividade profissional em arquitetura e urbanismo voltados para a sociedade, estudantes e profissionais.</t>
  </si>
  <si>
    <t>Ampliar a compreensão sobre a importância da arquitetura e urbanismo para a sociedade; reduzir dúvidas e erros recorrentes oriundos de egressos; esclarecer dúvidas recorrentes de profissionais já atuantes.</t>
  </si>
  <si>
    <t>índice de cartilhas produzidas=(qtde cartilhas realizadas / qtde cartilhas previstas)x100</t>
  </si>
  <si>
    <t>Incentivar a atualização de dados cadastrais de profissionais</t>
  </si>
  <si>
    <t>2 campanhas/ano</t>
  </si>
  <si>
    <t>Estruturar campanha de sensibilização para promoção da atualização dos dados cadastrais dos profissionais</t>
  </si>
  <si>
    <t>Garantir maior alcance e efetividade para as comunicações do Conselho, inclusive como suporte a outros setores.</t>
  </si>
  <si>
    <t>índice de incentivo a atualização cadastral=(qtde campanhas realizadas / qtde campanhas previstas)x100</t>
  </si>
  <si>
    <t>Aplicar pesquisa de satisfação de atendimento do público externo.</t>
  </si>
  <si>
    <t>30 pesquisas/mês</t>
  </si>
  <si>
    <t>Aplicar pesquisas de satisfação de atendimento após conclusão de demandas.</t>
  </si>
  <si>
    <t>Identificar pontos de melhoria para os serviços prestados.</t>
  </si>
  <si>
    <t>3 ações/ano</t>
  </si>
  <si>
    <t>Identificar empresas com considerável concentração de arquitetos e realizar ações de atendimento presencial para promover solução de demandas.</t>
  </si>
  <si>
    <t>Reduzir demandas pendentes em sistema e estreitar relacionamento com profissionais.</t>
  </si>
  <si>
    <t>Catalogar os procedimentos operacionais vinculados aos serviços prestados à pessoa física</t>
  </si>
  <si>
    <t>1 PO/mês</t>
  </si>
  <si>
    <t>Catalogar, detalhadamente, os procedimentos operacionais vinculados aos serviços prestados às pessoas físicas.</t>
  </si>
  <si>
    <t>Assegurar a adoção de procedimento único para os serviços oferecidos pelo CAU/BA.</t>
  </si>
  <si>
    <t>índice de catalogação de procedimentos operacionais=(qtde procedimentos catalogados / qtde total procedimentos)x100</t>
  </si>
  <si>
    <t>Ampliar oferta de serviços prestados mediante empresas conveniadas</t>
  </si>
  <si>
    <t>6 parcerias/ano</t>
  </si>
  <si>
    <t>Firmar parcerias com empresas prestadoras de serviços</t>
  </si>
  <si>
    <t>índice de ampliação de serviços ofertados=(qtde empresas conveniadas / qtde empresas potenciais contatadas)x100</t>
  </si>
  <si>
    <t>Realizar reforma da nova sede</t>
  </si>
  <si>
    <t>Realizar a reforma da nova sede dentro do prazo especificado</t>
  </si>
  <si>
    <t>Melhoria nas condições de trabalho dos colaboradoes e no atendimento aos profissionais</t>
  </si>
  <si>
    <t>índice de duração da reforma= (duração do período da reforma/tempo estimado)x100</t>
  </si>
  <si>
    <t>Gerência Adm./Financeira</t>
  </si>
  <si>
    <t>Contribuir para a otimização e agilização dos procedimentos internos e redução no tempo de atendimento ao profissional Arquiteto e Urbanista</t>
  </si>
  <si>
    <t>Aquisição de computadores de mesa</t>
  </si>
  <si>
    <t>Aquisição de 10 computadores</t>
  </si>
  <si>
    <t>Adquirir equipamentos para atender as demandas das unidades do Conselho</t>
  </si>
  <si>
    <t>Eliminar ou diminuir as demandas de equipamentos de cada unidade, de acordo com planejamento do seu gestor</t>
  </si>
  <si>
    <t>índice de aquisição de computador =(quantidade de computadores adquiridos/quantidade de computadores prevista)x100</t>
  </si>
  <si>
    <t>Aquisição de servidor</t>
  </si>
  <si>
    <t>Aquisição de 1 servidor</t>
  </si>
  <si>
    <t>Adquirir servidor para hospedar o serviço de antivírus corporativo</t>
  </si>
  <si>
    <t>Falicitar a gestão do controle de atualização da base de dados do antivírus de forma centralizada</t>
  </si>
  <si>
    <t>índice de aquisição de servidor = (quantidade de servidor adquirido/quantidade de servidor prevista)x100</t>
  </si>
  <si>
    <t>GERÊNCIA DE FISCALIZAÇÃO</t>
  </si>
  <si>
    <t>Milena Chaves</t>
  </si>
  <si>
    <t>Analisar a conformidade dos registros de empresas para efeito de fiscalização em sistema, em relação a existência de Responsável Técnico</t>
  </si>
  <si>
    <t>50 Relatórios de Fiscalização</t>
  </si>
  <si>
    <t>A partir de relatório SICCAU, identificar PJ com registro ativo, sem responsável técnico. Recepcionar demandas da GETEC de baixas de resp. técnica pelo profissional. Acompanhar regularização. Lavrar auto de infração para PJ não regularizadas.</t>
  </si>
  <si>
    <t>Redução nos índices de irregularidades de  empresas através da fiscalização.</t>
  </si>
  <si>
    <t xml:space="preserve">índide de Fiscalização PJ (responsável técnico)= (relatórios de fiscalização concluídos/relatórios de fiscalização proposto) x100 </t>
  </si>
  <si>
    <t>Pesquisar cenários, segmentos, localizações de áreas potencialmente fiscalizáveis</t>
  </si>
  <si>
    <t>Propor fiscalização Preventiva em 10 potenciais empreendimentos</t>
  </si>
  <si>
    <t>Enviar ofícios, agendar visitas e reuniões com gestores dos empreendimentos. Pesquisar RRT's no SICCAU referentes ao empreendimento</t>
  </si>
  <si>
    <t>Ampliar o conhecimento acerca das informações e obrigações de gestores e Responsável Técnicos perante o Conselho de Arquitetura e rbanismo</t>
  </si>
  <si>
    <t>Indice de Fiscalização de empreendimentos= (quantidade de Empreendimentos fiscalizados/quantidade fiscalização de empreendimentos proposta)x100</t>
  </si>
  <si>
    <t>Fiscalizar Empresas registradas na JUCEB não registradas no CAU</t>
  </si>
  <si>
    <t>200 Notificações Preventivas</t>
  </si>
  <si>
    <t>Verificar Registro de PJ através do cruzamento de dados do SICCAU com listas de PJ cadastradas na JUCEB com atividades de arquitetura e urbanismo. Emitir Not Prev. Acompanhar regularização. Lavrar auto de infração para PJ não regularizadas.</t>
  </si>
  <si>
    <t>Fiscalização PJ JUCEB: (Notificações preventivas efetuadas/Notificações preventivas proposta)  x 100</t>
  </si>
  <si>
    <t>Fiscalizar processos de licenciamento de obras particulares nos diversos municípios</t>
  </si>
  <si>
    <t>150 Processos.</t>
  </si>
  <si>
    <t>Enviar ofícios à Municípios para início de Ação de fiscalização. Agendar Ação contemplando vista aos processos. Elaborar relatórios. Verificar irregularidades. Emitir notificação preventiva para regularização.</t>
  </si>
  <si>
    <t>Redução de infrações nos processos de licenciamento por falta ética ou desconhecimento dos corretos procedimentos de elaboração e preenchimento de RRT.</t>
  </si>
  <si>
    <t>Fiscalização de Processos de licenciamento=( numero de Processos / 150)  x 100</t>
  </si>
  <si>
    <t>Fiscalizar RRT mínimos elaborados indevidamente</t>
  </si>
  <si>
    <t xml:space="preserve">100 RRT's </t>
  </si>
  <si>
    <t>Levantar no SICCAU quantitativo de RRT’ mínimos. Transferir para planilha excel. Analisar quantitativo por profissional (definir parâmetro de malha). Encaminhar Ofício ao profissional solicitando esclarecimento. Analisar necessidade de diligência em campo</t>
  </si>
  <si>
    <t>Redução de RRT mínimos elaborados indevidamente</t>
  </si>
  <si>
    <t>Fiscalização RRT mínimo= (quantidade de RRT's fiscalizados/ quantidade de RRT´s  a fiscalizar proposta)x100</t>
  </si>
  <si>
    <t>Fiscalizar espaços de acesso ao público com relação a acessibilidade</t>
  </si>
  <si>
    <t>2 Vistorias</t>
  </si>
  <si>
    <t>Elaborar agenda de fiscalização (Shoppings – Estações de Transbordo /Escolas). Notificação ou documento ordenatório de regularização, com
solicitação do projeto para
regularização e indicações
dos prazos de execução.</t>
  </si>
  <si>
    <t>Melhoria dos espaços de uso  público com relação a acessibilidade, mediante exigência de atendimento à Lei 13.146</t>
  </si>
  <si>
    <t>Fiscalização de acessibilidade= (quantidade de Vistorias de acessibilidade concluídas/quantidade de vistorias de acessibilidade proposta) x 100</t>
  </si>
  <si>
    <t>CAU/BA Mais Perto</t>
  </si>
  <si>
    <t>Credenciar mobilizadores para coletar dados e realizar ações de sensibilização nos municípios do interior do Estado</t>
  </si>
  <si>
    <t>Levar a fiscalização do CAU/BA aos municípios do interior, para otimizar a conformidade do exercício profissional</t>
  </si>
  <si>
    <t>04meses</t>
  </si>
  <si>
    <t>VALOR DOS BENEFÍCIOS - AUXÍLIO ALIMENTAÇÃO - R$ 94.182,00 / AUX. TRANSPORTE - R$ 29.967,00 / PLANO DE SAÚDE - R$ 59.934,00</t>
  </si>
  <si>
    <t>Aquisição da Sede do CAU/BA</t>
  </si>
  <si>
    <t>Dar conformeidade e garantia ao processo de contratação de pessoal</t>
  </si>
  <si>
    <t>Divulgar o Projeto CAU MAIS PERTO.</t>
  </si>
  <si>
    <t>Elaborar 04 - Chamadas Digitais em facebook, instagram e home page informando sobre o projeto/ realizar 03 oficinas presenciais com arquitetos e urbanistas; realizar 02 reuniões estratégicas institucionais;</t>
  </si>
  <si>
    <t>sensibilizar sobre a importância da interiorização da ação mediante colaboração com profissinais locais</t>
  </si>
  <si>
    <t>Instituir canal de comunicação, deatendimento e de fiscalização mais eficiente.</t>
  </si>
  <si>
    <t>índice de divulgação=(Números de ações realizados/ números de ações previstas) x 100</t>
  </si>
  <si>
    <t>Levantar dados, realizar pesquisas para construção do edital.</t>
  </si>
  <si>
    <t>Realizar pesquisas bibliográficas - balizadores legais, em, até  10 normativos de  referência/ pesquisas experiências de outras entidades - até 03 entidades;</t>
  </si>
  <si>
    <t>estruturar o termo de referência que balizará o credenciamento</t>
  </si>
  <si>
    <t>construir modelos inovadores de atuação no interior do estado com o economicidade e eficiência</t>
  </si>
  <si>
    <t>Levantar necessidades e elaborar edital de contratação de empresa para realização do Concurso Público</t>
  </si>
  <si>
    <t>Elaborar 01 edital de licitação; 01 resumo de Publicação; 01 Ata de reunião; 01 Ata de julgamento; 01 Ato de Homologação e adjudicação; 01 Contrato</t>
  </si>
  <si>
    <t>Contratar pessoal a integrar o efetivo do CAU/BA;</t>
  </si>
  <si>
    <t>melhoria do desenvolvimento das atividades laborais e divisão de atividades;</t>
  </si>
  <si>
    <t>índice de necessidades=(Números de ações realizadas/ números de ações previstas) x 100</t>
  </si>
  <si>
    <t>Pesquisa e compra de imóvel sede para o CONSELHO.</t>
  </si>
  <si>
    <t>Aquisição de 01 imóvel pasa sediar o CAU/BA, de no mínimo 300m2 até agosto de 2019</t>
  </si>
  <si>
    <t>Adquirir o imóvel no prazo especificado</t>
  </si>
  <si>
    <t xml:space="preserve">Melhoria nas condições de atendimento, fiscalização  de profissinais, bem como de trabalho dos colaboradoes </t>
  </si>
  <si>
    <t>índice de aquisição do imóvel= (duração do período da aquisição/tempo estimado)x100</t>
  </si>
  <si>
    <t>Realização do Dia do Arquiteto como evento técnico nos municìpios de: Feira de Santana/Vitória da Conquista/ Itabuna e/ou Ilhéus/ Porto seguro/ Barreiras e/ou Luis Eduardo Magalhães/ Juazeiro</t>
  </si>
  <si>
    <t>Discriminar atividades, produtos e serviços necessários à operacionalização do evento, inclusive identificando potenciais parceiros para o evento do dia 16.12.2019</t>
  </si>
  <si>
    <t>Integrar os Arquitetos e urbanistas em discussões vinculadas ao exercício profissional e ao desenvolvimento das Cidades, interiorizando a discussão aos Municípios com maior representatividade de arquitetos.</t>
  </si>
  <si>
    <t>Semana do Dia do Arquiteto</t>
  </si>
  <si>
    <t>Sistematizar agendas periódicas com instituições de ensino, direcionada à formação do acadêmico, quanto ao exercício da atividade profissinal</t>
  </si>
  <si>
    <t>Prover 15 palestras ou oficinas orientativas sobre: a) o papel do CAU; B) atribuições profissionais;</t>
  </si>
  <si>
    <t>Atuar na aproximação e noe sclarecimento das funções e finalidade institucionais e do  exercicio profissional</t>
  </si>
  <si>
    <t>Aproximar o Conselhos dos acadêmicos com foco no desenvolvimento mais eficiente d exercício profissinal.</t>
  </si>
  <si>
    <t>índice de agendas (Números de eventos  realizados/ números de eventos previstos) x 100</t>
  </si>
  <si>
    <t>Articular a construção de Rede voltada a assistência Técnica</t>
  </si>
  <si>
    <t>Agenda permanente de discussões e proposições.</t>
  </si>
  <si>
    <t>índice de articulação=(Números de eventos realizados/ números de eventos previstos) x 100</t>
  </si>
  <si>
    <t>Estruturar treinamento coletivos para capacitação dos colaboradores</t>
  </si>
  <si>
    <t>Disponibilização de 02 cursos coletivos para alinhamento operacional</t>
  </si>
  <si>
    <t>Colocação de 02 cursos para desenvolver habiidades do mindset e estratégicas</t>
  </si>
  <si>
    <r>
      <t xml:space="preserve">1. Receita de Arrecadação </t>
    </r>
    <r>
      <rPr>
        <b/>
        <sz val="12"/>
        <color rgb="FFFF0000"/>
        <rFont val="Calibri"/>
        <family val="2"/>
        <scheme val="minor"/>
      </rPr>
      <t>do Exercício</t>
    </r>
  </si>
  <si>
    <r>
      <t xml:space="preserve">Fiscalização
</t>
    </r>
    <r>
      <rPr>
        <b/>
        <sz val="12"/>
        <color rgb="FFFF0000"/>
        <rFont val="Calibri"/>
        <family val="2"/>
      </rPr>
      <t>(mínimo de 15 % do total da RAL)</t>
    </r>
    <r>
      <rPr>
        <b/>
        <sz val="12"/>
        <color indexed="21"/>
        <rFont val="Calibri"/>
        <family val="2"/>
      </rPr>
      <t xml:space="preserve">      </t>
    </r>
    <r>
      <rPr>
        <b/>
        <sz val="12"/>
        <color indexed="10"/>
        <rFont val="Calibri"/>
        <family val="2"/>
      </rPr>
      <t xml:space="preserve">  </t>
    </r>
    <r>
      <rPr>
        <b/>
        <sz val="12"/>
        <color indexed="8"/>
        <rFont val="Calibri"/>
        <family val="2"/>
      </rPr>
      <t xml:space="preserve">                                                                     </t>
    </r>
  </si>
  <si>
    <r>
      <t xml:space="preserve"> Despesas com Pessoal </t>
    </r>
    <r>
      <rPr>
        <b/>
        <sz val="12"/>
        <color indexed="57"/>
        <rFont val="Calibri"/>
        <family val="2"/>
      </rPr>
      <t>(máximo de 55% sobre as Receitas Correntes. Não considerar o valor total das rescisões contratuais, auxílio alimentação, auxílio transporte, plano de saúde e demais benefícios)</t>
    </r>
  </si>
  <si>
    <r>
      <t xml:space="preserve">Atendimento
</t>
    </r>
    <r>
      <rPr>
        <b/>
        <sz val="12"/>
        <color indexed="21"/>
        <rFont val="Calibri"/>
        <family val="2"/>
      </rPr>
      <t>(mínimo de 10 % do total da RAL)</t>
    </r>
  </si>
  <si>
    <r>
      <t>Capacitação</t>
    </r>
    <r>
      <rPr>
        <b/>
        <sz val="12"/>
        <color indexed="10"/>
        <rFont val="Calibri"/>
        <family val="2"/>
      </rPr>
      <t xml:space="preserve"> </t>
    </r>
    <r>
      <rPr>
        <b/>
        <sz val="12"/>
        <color indexed="57"/>
        <rFont val="Calibri"/>
        <family val="2"/>
      </rPr>
      <t xml:space="preserve">(mínimo de 2%  e máximo de 4%  do valor total das respectivas folhas de pagamento -salários, encargos e benefícios)                  </t>
    </r>
  </si>
  <si>
    <r>
      <t xml:space="preserve">Comunicação
</t>
    </r>
    <r>
      <rPr>
        <b/>
        <sz val="12"/>
        <color indexed="21"/>
        <rFont val="Calibri"/>
        <family val="2"/>
      </rPr>
      <t xml:space="preserve">(mínimo de 3% do total da RAL)             </t>
    </r>
    <r>
      <rPr>
        <b/>
        <sz val="12"/>
        <color indexed="57"/>
        <rFont val="Calibri"/>
        <family val="2"/>
      </rPr>
      <t xml:space="preserve">                                                                                </t>
    </r>
  </si>
  <si>
    <r>
      <t xml:space="preserve">Patrocínio
</t>
    </r>
    <r>
      <rPr>
        <b/>
        <sz val="12"/>
        <color indexed="21"/>
        <rFont val="Calibri"/>
        <family val="2"/>
      </rPr>
      <t xml:space="preserve">(máximo de 5% do total da RAL)   </t>
    </r>
    <r>
      <rPr>
        <b/>
        <sz val="12"/>
        <color indexed="10"/>
        <rFont val="Calibri"/>
        <family val="2"/>
      </rPr>
      <t xml:space="preserve">      </t>
    </r>
    <r>
      <rPr>
        <b/>
        <sz val="12"/>
        <color indexed="8"/>
        <rFont val="Calibri"/>
        <family val="2"/>
      </rPr>
      <t xml:space="preserve">                                                                            </t>
    </r>
  </si>
  <si>
    <r>
      <t xml:space="preserve">Assistência Técnica                            </t>
    </r>
    <r>
      <rPr>
        <b/>
        <sz val="12"/>
        <color rgb="FF008080"/>
        <rFont val="Calibri"/>
        <family val="2"/>
        <scheme val="minor"/>
      </rPr>
      <t xml:space="preserve">(mínimo de 2% do total da RAL) </t>
    </r>
    <r>
      <rPr>
        <b/>
        <sz val="12"/>
        <color theme="1"/>
        <rFont val="Calibri"/>
        <family val="2"/>
        <scheme val="minor"/>
      </rPr>
      <t xml:space="preserve">   </t>
    </r>
  </si>
  <si>
    <r>
      <t xml:space="preserve">Reserva de Contingência                          </t>
    </r>
    <r>
      <rPr>
        <b/>
        <sz val="12"/>
        <color indexed="21"/>
        <rFont val="Calibri"/>
        <family val="2"/>
      </rPr>
      <t xml:space="preserve">(até 2 % do total da RAL)              </t>
    </r>
  </si>
  <si>
    <r>
      <t xml:space="preserve">Índice de recursos destinados às políticas públicas de planejamento e gestão do território (%) - </t>
    </r>
    <r>
      <rPr>
        <b/>
        <sz val="12"/>
        <rFont val="Calibri"/>
        <family val="2"/>
        <scheme val="minor"/>
      </rPr>
      <t>(CAU/UF) -</t>
    </r>
    <r>
      <rPr>
        <b/>
        <sz val="12"/>
        <color rgb="FF203764"/>
        <rFont val="Calibri"/>
        <family val="2"/>
        <scheme val="minor"/>
      </rPr>
      <t xml:space="preserve"> 
PROPOSTA: APLICAR PARA  MUNICÍPIOS COM MAIS DE 100 MIL HABITANTES</t>
    </r>
  </si>
  <si>
    <r>
      <t xml:space="preserve">Índice de eficiência na conclusão de processos de fiscalização  (%) - (CAU/UF)
</t>
    </r>
    <r>
      <rPr>
        <b/>
        <sz val="12"/>
        <color rgb="FF203764"/>
        <rFont val="Calibri"/>
        <family val="2"/>
        <scheme val="minor"/>
      </rPr>
      <t xml:space="preserve">INDICADOR PROPOSTO </t>
    </r>
  </si>
  <si>
    <r>
      <t xml:space="preserve">Índice de presença profissional em órgãos de planejamento e gestão urbana (Estados) 
</t>
    </r>
    <r>
      <rPr>
        <sz val="12"/>
        <color rgb="FFFF0000"/>
        <rFont val="Calibri"/>
        <family val="2"/>
        <scheme val="minor"/>
      </rPr>
      <t>INDICADOR PARA REVISÃO</t>
    </r>
  </si>
  <si>
    <r>
      <t>Índice de presença profissional em órgãos de planejamento e gestão urbana (%) -</t>
    </r>
    <r>
      <rPr>
        <b/>
        <sz val="12"/>
        <rFont val="Calibri"/>
        <family val="2"/>
        <scheme val="minor"/>
      </rPr>
      <t xml:space="preserve"> (CAU/UF)
</t>
    </r>
    <r>
      <rPr>
        <b/>
        <sz val="12"/>
        <color rgb="FF203764"/>
        <rFont val="Calibri"/>
        <family val="2"/>
        <scheme val="minor"/>
      </rPr>
      <t xml:space="preserve">INDICADOR PROPOSTO </t>
    </r>
  </si>
  <si>
    <r>
      <t xml:space="preserve">Participação do CAU na elaboração ou regulamentação da Lei da Asssitência Técnica Gratuita (Lei nº 11.888/08) (%) - </t>
    </r>
    <r>
      <rPr>
        <b/>
        <sz val="12"/>
        <rFont val="Calibri"/>
        <family val="2"/>
        <scheme val="minor"/>
      </rPr>
      <t xml:space="preserve">(CAU/UF)
</t>
    </r>
    <r>
      <rPr>
        <b/>
        <sz val="12"/>
        <color rgb="FF203764"/>
        <rFont val="Calibri"/>
        <family val="2"/>
        <scheme val="minor"/>
      </rPr>
      <t xml:space="preserve">INDICADOR PROPOSTO </t>
    </r>
  </si>
  <si>
    <r>
      <rPr>
        <sz val="12"/>
        <color rgb="FFFF0000"/>
        <rFont val="Calibri"/>
        <family val="2"/>
        <scheme val="minor"/>
      </rPr>
      <t xml:space="preserve">Trimestral </t>
    </r>
    <r>
      <rPr>
        <sz val="12"/>
        <color theme="1"/>
        <rFont val="Calibri"/>
        <family val="2"/>
        <scheme val="minor"/>
      </rPr>
      <t xml:space="preserve">
ANUAL (proposta de alteração da periodicidade)</t>
    </r>
  </si>
  <si>
    <r>
      <t xml:space="preserve">Índice de obras públicas de Arquitetura e Urbanismo realizadas via concurso (%) - </t>
    </r>
    <r>
      <rPr>
        <b/>
        <sz val="12"/>
        <rFont val="Calibri"/>
        <family val="2"/>
        <scheme val="minor"/>
      </rPr>
      <t xml:space="preserve">(CAU/UF)
</t>
    </r>
    <r>
      <rPr>
        <b/>
        <sz val="12"/>
        <color rgb="FF203764"/>
        <rFont val="Calibri"/>
        <family val="2"/>
        <scheme val="minor"/>
      </rPr>
      <t>PROPOSTA: APLICAR PARA  MUNICÍPIOS COM MAIS DE 100 MIL HABITANTES</t>
    </r>
  </si>
  <si>
    <r>
      <t>Redução de projetos tipo replicáveis para o país/estado/</t>
    </r>
    <r>
      <rPr>
        <sz val="12"/>
        <color rgb="FFFF0000"/>
        <rFont val="Calibri"/>
        <family val="2"/>
        <scheme val="minor"/>
      </rPr>
      <t xml:space="preserve">município </t>
    </r>
    <r>
      <rPr>
        <sz val="12"/>
        <color theme="1"/>
        <rFont val="Calibri"/>
        <family val="2"/>
        <scheme val="minor"/>
      </rPr>
      <t xml:space="preserve">(Estados)
</t>
    </r>
    <r>
      <rPr>
        <b/>
        <sz val="12"/>
        <color rgb="FF002060"/>
        <rFont val="Calibri"/>
        <family val="2"/>
        <scheme val="minor"/>
      </rPr>
      <t>PROPOSTA: APLICAR APENAS PARA PAÍS E ESTADOS</t>
    </r>
  </si>
  <si>
    <r>
      <t>número de projetos tipo
nos</t>
    </r>
    <r>
      <rPr>
        <sz val="12"/>
        <color rgb="FFFF0000"/>
        <rFont val="Calibri"/>
        <family val="2"/>
        <scheme val="minor"/>
      </rPr>
      <t xml:space="preserve"> municípios</t>
    </r>
    <r>
      <rPr>
        <sz val="12"/>
        <color theme="1"/>
        <rFont val="Calibri"/>
        <family val="2"/>
        <scheme val="minor"/>
      </rPr>
      <t xml:space="preserve"> do Estado
_______________________________
total de órgãos dos 
</t>
    </r>
    <r>
      <rPr>
        <sz val="12"/>
        <color rgb="FFFF0000"/>
        <rFont val="Calibri"/>
        <family val="2"/>
        <scheme val="minor"/>
      </rPr>
      <t xml:space="preserve">municípios </t>
    </r>
    <r>
      <rPr>
        <sz val="12"/>
        <color theme="1"/>
        <rFont val="Calibri"/>
        <family val="2"/>
        <scheme val="minor"/>
      </rPr>
      <t>do Estado
(acumulado no ano)</t>
    </r>
  </si>
  <si>
    <r>
      <rPr>
        <sz val="12"/>
        <color rgb="FFFF0000"/>
        <rFont val="Calibri"/>
        <family val="2"/>
        <scheme val="minor"/>
      </rPr>
      <t xml:space="preserve">Índice de escolas que possuem disciplinas com conteúdo sobre a ética profissional (%) - (CAU/UF)
</t>
    </r>
    <r>
      <rPr>
        <sz val="12"/>
        <color theme="1"/>
        <rFont val="Calibri"/>
        <family val="2"/>
        <scheme val="minor"/>
      </rPr>
      <t xml:space="preserve">
</t>
    </r>
    <r>
      <rPr>
        <b/>
        <sz val="12"/>
        <color rgb="FF002060"/>
        <rFont val="Calibri"/>
        <family val="2"/>
        <scheme val="minor"/>
      </rPr>
      <t xml:space="preserve">PROPOSTA PARA A DENOMINAÇÃO: Índice de escolas que possuem disciplina específica de ética profissional (%) - (CAU/UF) </t>
    </r>
  </si>
  <si>
    <r>
      <t xml:space="preserve">índice de ações de atendimento =(qtde empresas visitadas / qtde empresas total) x 100 </t>
    </r>
    <r>
      <rPr>
        <i/>
        <sz val="12"/>
        <color theme="1"/>
        <rFont val="Calibri"/>
        <family val="2"/>
        <scheme val="minor"/>
      </rPr>
      <t>considerando os critérios de atendimento para a ação</t>
    </r>
  </si>
  <si>
    <t xml:space="preserve">Índice da capacidade de fiscalização (Estados) INDICADOR EM REVISÃO </t>
  </si>
  <si>
    <t>quantidade de serviços 
fiscalizados pelo CAU/UF
             _____________________________     x 100
número de serviços em execução 
conhecidos no Estado
(acumulado no ano)</t>
  </si>
  <si>
    <r>
      <t xml:space="preserve">Índice da capacidade de fiscalização (%) - (CAU/UF)                                                                                       </t>
    </r>
    <r>
      <rPr>
        <b/>
        <sz val="12"/>
        <rFont val="Calibri"/>
        <family val="2"/>
        <scheme val="minor"/>
      </rPr>
      <t xml:space="preserve">INDICADOR PROPOSTO </t>
    </r>
  </si>
  <si>
    <r>
      <t xml:space="preserve">quantidade de serviços fiscalizados pelo CAU/UF
----------------------------------------------------------------------
</t>
    </r>
    <r>
      <rPr>
        <b/>
        <sz val="12"/>
        <rFont val="Calibri"/>
        <family val="2"/>
        <scheme val="minor"/>
      </rPr>
      <t>número de serviços propostos a serem fiscalizados</t>
    </r>
  </si>
  <si>
    <r>
      <t xml:space="preserve">Índice de presença profissional </t>
    </r>
    <r>
      <rPr>
        <b/>
        <sz val="12"/>
        <rFont val="Calibri"/>
        <family val="2"/>
        <scheme val="minor"/>
      </rPr>
      <t>nas obras</t>
    </r>
    <r>
      <rPr>
        <sz val="12"/>
        <rFont val="Calibri"/>
        <family val="2"/>
        <scheme val="minor"/>
      </rPr>
      <t xml:space="preserve"> e  serviços fiscalizados  (%) - </t>
    </r>
    <r>
      <rPr>
        <b/>
        <sz val="12"/>
        <rFont val="Calibri"/>
        <family val="2"/>
        <scheme val="minor"/>
      </rPr>
      <t>(CAU/UF)</t>
    </r>
  </si>
  <si>
    <t xml:space="preserve">Índice de RRT por mês por profissional ativo (Estados) INDICADOR EM REVISÃO </t>
  </si>
  <si>
    <t>número total de RRT registrados por mês 
 ________________________________________
número total de 
profissionais ativos no Estado</t>
  </si>
  <si>
    <r>
      <t xml:space="preserve">Índice de RRT por profissional ativo (Qde) - </t>
    </r>
    <r>
      <rPr>
        <b/>
        <sz val="12"/>
        <rFont val="Calibri"/>
        <family val="2"/>
        <scheme val="minor"/>
      </rPr>
      <t xml:space="preserve">(CAU/UF) INDICADOR PROPOSTO </t>
    </r>
  </si>
  <si>
    <r>
      <rPr>
        <b/>
        <sz val="12"/>
        <rFont val="Calibri"/>
        <family val="2"/>
        <scheme val="minor"/>
      </rPr>
      <t xml:space="preserve">número total de RRT registrados </t>
    </r>
    <r>
      <rPr>
        <sz val="12"/>
        <rFont val="Calibri"/>
        <family val="2"/>
        <scheme val="minor"/>
      </rPr>
      <t xml:space="preserve">
--------------------------------------------------------------------- x 100
número total de profissionais ativos no Estado</t>
    </r>
  </si>
  <si>
    <r>
      <t xml:space="preserve">Índice de capacidade de atendimento de denúncias  (%) - (CAU/UF)
</t>
    </r>
    <r>
      <rPr>
        <b/>
        <sz val="12"/>
        <rFont val="Calibri"/>
        <family val="2"/>
        <scheme val="minor"/>
      </rPr>
      <t xml:space="preserve">INDICADOR PROPOSTO </t>
    </r>
  </si>
  <si>
    <r>
      <t xml:space="preserve">Índice de orientações gerais  realizadas  (%) - (CAU/UF)
</t>
    </r>
    <r>
      <rPr>
        <b/>
        <sz val="12"/>
        <rFont val="Calibri"/>
        <family val="2"/>
        <scheme val="minor"/>
      </rPr>
      <t xml:space="preserve">INDICADOR PROPOSTO </t>
    </r>
  </si>
  <si>
    <t>Legenda:</t>
  </si>
  <si>
    <t>Legenda - Ajustar:
1. Quantificação das metas - deve incluir as "QUANTIDADES" , ou seja, as METAS.
2. Descrição da meta - informações repeditadas da quantidade prevista - Ajustar</t>
  </si>
  <si>
    <t>1. Recepcionamento de demanda interna ou externa; 2. Realizar a análise jurídica da demanda; 3. Contactar a unidade/órgão/entidade, se necessário; 4. Elaborar o documento/instrumento jurídico adequado, se necessário; 5. Identificar as irregularidades/ilegalidades recorrentes nos editais de licitação dos municípios do Estado da Bahia; 6. Elaborar ofício de recomendação para as adequações necessárias nos Editais em cumprimento da Lei nº 12.378/2010 e Resoluções do CAU/BA; 7. Acompanhar o recepcionamento da recomendação; e se possível, o seu cumprimento; 8. Encaminhar para publicação no Site do CAU/BA os nomes dos municípios que atenderem que responderam e atenderam à Recomendação; 9. Acompanhar e promover a defesa do CAU/BA nos processos judiciais em curso; 9. Propor ações judiciais de interesse do CAU, incluindo execuções fiscais, visando o cumprimento da legislação; 10. Atuar administrativamente perante órgãos/entidades públicas e privadas visando garantir o cumprimento da legislação do CAU, quando demandado, após analise jurídica da demanda.</t>
  </si>
  <si>
    <t>Construir parcerias e identificar temáticas que contribuam para a maturação do conteúdo de formação profissional.</t>
  </si>
  <si>
    <t>índice de realizações de cursos técnicos=(número de eventos realizados/número de eventos previstos)x100</t>
  </si>
  <si>
    <t>índice de parcerias estratégicas= (Números de eventos  realizados/ números de eventos previstos) x 100</t>
  </si>
  <si>
    <t>OK Diretrizes</t>
  </si>
  <si>
    <t>Realizar reuniões de sensibilização - 03 com Instituições de Ensino; 03 com parceiros potenciais; com voluntários profissionais;</t>
  </si>
  <si>
    <t>Articular estrategicamente e organizar a construção da REDE Assistência TÉCNICA;</t>
  </si>
  <si>
    <t>índice de pesquisa de satisfação=(qtde pessoas entrevistadas satisfeitas / qtde total pessoas entrevistadas)x100</t>
  </si>
  <si>
    <t>Fortalecer imagem institucional através da oferta de serviços/produtos que agreguem valor ao profissional</t>
  </si>
  <si>
    <t>Realizar ações de atendimento presencial em empresas com considerável concentração de A&amp;U</t>
  </si>
  <si>
    <r>
      <t xml:space="preserve">Objetivos Estratégicos Locais             </t>
    </r>
    <r>
      <rPr>
        <b/>
        <sz val="12"/>
        <color indexed="21"/>
        <rFont val="Calibri"/>
        <family val="2"/>
      </rPr>
      <t xml:space="preserve"> </t>
    </r>
    <r>
      <rPr>
        <b/>
        <sz val="12"/>
        <color rgb="FFFF0000"/>
        <rFont val="Calibri"/>
        <family val="2"/>
      </rPr>
      <t xml:space="preserve"> (mínimo de 6% do total da RAL) </t>
    </r>
    <r>
      <rPr>
        <b/>
        <sz val="12"/>
        <color indexed="21"/>
        <rFont val="Calibri"/>
        <family val="2"/>
      </rPr>
      <t xml:space="preserve">                        </t>
    </r>
  </si>
  <si>
    <t>Ralfe vinhas</t>
  </si>
  <si>
    <t>INSTAURAÇÃO DE 10 PROCESSOS ÉTICO-DISCIPLINAR MEDIANTE REPRESENTAÇÃO.</t>
  </si>
  <si>
    <t>INSTAURAÇÃO DE 7 PROCESSOS ÉTICO-DISCIPLINAR DE OFÍCIO, EM RAZÃO DO CONHECIMENTO DO FATO POR MEIO DA FISCALIZAÇÃO (ORIUNDO DA CEP/BA), DE COMUNICAÇÃO DE AUTORIDADE COMPETENTE, DE DENÚNCIA DE FONTE NÃO IDENTIFICADA OU DE QUALQUER OUTRA FONTE IDÔNEA.</t>
  </si>
  <si>
    <t>CUMPRIR 17 DILIGÊNCIAS DETERMINADAS PELOS RELATORES DOS PROCESSOS ÉTICOS-DISCIPLINARES.</t>
  </si>
  <si>
    <t>PLANEJAMENTO, CONDUÇÃO E FINALIZAÇÃO DA FASE DE INSTRUÇÃO DE 42 PROCESSOS ÉTICOS-DISCIPLINARES</t>
  </si>
  <si>
    <t>EXECUÇÃO DA SANÇÃO DE 32 PROCESSOS ÉTICOS</t>
  </si>
  <si>
    <t>PARTICIPAÇÃO EM 4 TREINAMENTOS.</t>
  </si>
  <si>
    <t>APOIO AOS COORDENADORES DE CURSO DE ARQUITETURA E URBANISMO NO CADASTRAMENTO DAS 33 IES's NO CAU/BR</t>
  </si>
  <si>
    <t>11 ACOMPANHAMENTO DA ABERTURA DE NOVOS CURSOS DE ARQUITETURA E URBANISMO NA BAHIA NO E-MEC</t>
  </si>
  <si>
    <t>INSTAURAÇÃO DE  PROCESSOS ÉTICO-DISCIPLINAR MEDIANTE REPRESENTAÇÃO.</t>
  </si>
  <si>
    <t>CUMPRIR  DILIGÊNCIAS DETERMINADAS PELOS RELATORES DOS PROCESSOS ÉTICOS-DISCIPLINARES.</t>
  </si>
  <si>
    <t>PLANEJAMENTO, CONDUÇÃO E FINALIZAÇÃO DA FASE DE INSTRUÇÃO DE  PROCESSOS ÉTICOS-DISCIPLINARES</t>
  </si>
  <si>
    <t>EXECUÇÃO DA SANÇÃO DE  PROCESSOS ÉTICOS</t>
  </si>
  <si>
    <t>33 ACOMPANHAMENTOs DO CADASTRAMENTO DE33  RRT'S DE CARGO E FUNÇÃO DOS COORDENADORES DE CURSO DE ARQUITETURA E URBANISMO NA BAHIA</t>
  </si>
  <si>
    <t>ACOMPANHAMENTOs DA TEMPESTIVIDADE DOS CURSOS DE ARQUITETURA E URBANISMO NA BAHIA JUNTO A CEF/BR</t>
  </si>
  <si>
    <t>42 ACOMPANHAMENTO DA TEMPESTIVIDADE DOS CURSOS DE ARQUITETURA E URBANISMO NA BAHIA JUNTO A CEF/BR</t>
  </si>
  <si>
    <t>ORIENTAÇÕES SOBRE O CADASTRAMENTO DE RRT DE CARGO E FUNÇÃO</t>
  </si>
  <si>
    <t>ORIENTAÇÕES SOBRE O CADASTRAMENTO DA IES NO SICCAU</t>
  </si>
  <si>
    <t>ORIENTAÇÕES SOBRE TEMPESTIVIDADE</t>
  </si>
  <si>
    <t>PESQUISAS NO E-MEC E ATUALIZAÇÃO DOS DADOS DAS IES</t>
  </si>
  <si>
    <t>Contratação de uma pessoa jurídica  para prestar serviços em comunicação, abarcando a criação e publicação de 540 post nas mídias sociais do Conselho</t>
  </si>
  <si>
    <t>levantar necessidades, gerando conteúdos para publicação  no site e nas mídias sociais 540 posts com informações da arquitetura e urbanismo e, também,  sobre as ações do Conselho.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</si>
</sst>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4" formatCode="_-&quot;R$&quot;\ * #,##0.00_-;\-&quot;R$&quot;\ * #,##0.00_-;_-&quot;R$&quot;\ * &quot;-&quot;??_-;_-@_-"/>
    <numFmt numFmtId="43" formatCode="_-* #,##0.00_-;\-* #,##0.00_-;_-* &quot;-&quot;??_-;_-@_-"/>
    <numFmt numFmtId="164" formatCode="_(* #,##0.00_);_(* \(#,##0.00\);_(* &quot;-&quot;??_);_(@_)"/>
    <numFmt numFmtId="165" formatCode="0.0"/>
    <numFmt numFmtId="166" formatCode="#,##0.0"/>
    <numFmt numFmtId="167" formatCode="_-&quot;R$&quot;\ * #,##0_-;\-&quot;R$&quot;\ * #,##0_-;_-&quot;R$&quot;\ * &quot;-&quot;??_-;_-@_-"/>
    <numFmt numFmtId="168" formatCode="#,##0.0_ ;\-#,##0.0\ "/>
    <numFmt numFmtId="169" formatCode="0.0%"/>
    <numFmt numFmtId="170" formatCode="_-* #,##0_-;\-* #,##0_-;_-* &quot;-&quot;??_-;_-@_-"/>
    <numFmt numFmtId="171" formatCode="_(* #,##0_);_(* \(#,##0\);_(* &quot;-&quot;??_);_(@_)"/>
    <numFmt numFmtId="172" formatCode="_(* #,##0.0_);_(* \(#,##0.0\);_(* &quot;-&quot;??_);_(@_)"/>
    <numFmt numFmtId="173" formatCode="_-* #,##0.0_-;\-* #,##0.0_-;_-* &quot;-&quot;_-;_-@_-"/>
    <numFmt numFmtId="174" formatCode="_(* #,##0.00000_);_(* \(#,##0.00000\);_(* &quot;-&quot;??_);_(@_)"/>
  </numFmts>
  <fonts count="87" x14ac:knownFonts="1">
    <font>
      <sz val="11"/>
      <color theme="1"/>
      <name val="Calibri"/>
      <family val="2"/>
      <scheme val="minor"/>
    </font>
    <font>
      <b/>
      <sz val="14"/>
      <name val="Arial"/>
      <family val="2"/>
    </font>
    <font>
      <sz val="12"/>
      <color indexed="81"/>
      <name val="Tahoma"/>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sz val="11"/>
      <color theme="1" tint="0.499984740745262"/>
      <name val="Calibri"/>
      <family val="2"/>
      <scheme val="minor"/>
    </font>
    <font>
      <sz val="20"/>
      <color theme="1"/>
      <name val="Calibri"/>
      <family val="2"/>
      <scheme val="minor"/>
    </font>
    <font>
      <b/>
      <sz val="13"/>
      <color theme="1"/>
      <name val="Calibri"/>
      <family val="2"/>
      <scheme val="minor"/>
    </font>
    <font>
      <sz val="11"/>
      <color rgb="FF006100"/>
      <name val="Calibri"/>
      <family val="2"/>
      <scheme val="minor"/>
    </font>
    <font>
      <sz val="11"/>
      <color rgb="FF9C6500"/>
      <name val="Calibri"/>
      <family val="2"/>
      <scheme val="minor"/>
    </font>
    <font>
      <sz val="14"/>
      <color theme="1"/>
      <name val="Calibri"/>
      <family val="2"/>
      <scheme val="minor"/>
    </font>
    <font>
      <sz val="12"/>
      <color rgb="FF006100"/>
      <name val="Calibri"/>
      <family val="2"/>
      <scheme val="minor"/>
    </font>
    <font>
      <sz val="13"/>
      <color theme="1"/>
      <name val="Calibri"/>
      <family val="2"/>
      <scheme val="minor"/>
    </font>
    <font>
      <sz val="13"/>
      <color rgb="FF006100"/>
      <name val="Calibri"/>
      <family val="2"/>
      <scheme val="minor"/>
    </font>
    <font>
      <sz val="13"/>
      <color rgb="FF9C6500"/>
      <name val="Calibri"/>
      <family val="2"/>
      <scheme val="minor"/>
    </font>
    <font>
      <sz val="13"/>
      <color theme="1"/>
      <name val="Arial Narrow"/>
      <family val="2"/>
    </font>
    <font>
      <sz val="9"/>
      <color theme="1"/>
      <name val="Arial Narrow"/>
      <family val="2"/>
    </font>
    <font>
      <b/>
      <sz val="9"/>
      <color theme="1"/>
      <name val="Arial Narrow"/>
      <family val="2"/>
    </font>
    <font>
      <sz val="12"/>
      <name val="Calibri"/>
      <family val="2"/>
      <scheme val="minor"/>
    </font>
    <font>
      <b/>
      <sz val="11"/>
      <color theme="0"/>
      <name val="Calibri"/>
      <family val="2"/>
      <scheme val="minor"/>
    </font>
    <font>
      <b/>
      <sz val="16"/>
      <color theme="0"/>
      <name val="Calibri"/>
      <family val="2"/>
      <scheme val="minor"/>
    </font>
    <font>
      <b/>
      <sz val="12"/>
      <color theme="0"/>
      <name val="Calibri"/>
      <family val="2"/>
      <scheme val="minor"/>
    </font>
    <font>
      <b/>
      <sz val="20"/>
      <color theme="1"/>
      <name val="Calibri"/>
      <family val="2"/>
      <scheme val="minor"/>
    </font>
    <font>
      <b/>
      <sz val="20"/>
      <color theme="0" tint="-4.9989318521683403E-2"/>
      <name val="Calibri"/>
      <family val="2"/>
      <scheme val="minor"/>
    </font>
    <font>
      <sz val="21"/>
      <color theme="1"/>
      <name val="Calibri"/>
      <family val="2"/>
      <scheme val="minor"/>
    </font>
    <font>
      <b/>
      <sz val="20"/>
      <color theme="0"/>
      <name val="Calibri"/>
      <family val="2"/>
      <scheme val="minor"/>
    </font>
    <font>
      <sz val="12"/>
      <color theme="0"/>
      <name val="Arial"/>
      <family val="2"/>
    </font>
    <font>
      <sz val="12"/>
      <color rgb="FF000000"/>
      <name val="Calibri"/>
      <family val="2"/>
    </font>
    <font>
      <sz val="9"/>
      <color indexed="81"/>
      <name val="Tahoma"/>
      <family val="2"/>
    </font>
    <font>
      <b/>
      <sz val="9"/>
      <color indexed="81"/>
      <name val="Tahoma"/>
      <family val="2"/>
    </font>
    <font>
      <b/>
      <sz val="10"/>
      <color indexed="81"/>
      <name val="Tahoma"/>
      <family val="2"/>
    </font>
    <font>
      <b/>
      <sz val="12"/>
      <color indexed="81"/>
      <name val="Tahoma"/>
      <family val="2"/>
    </font>
    <font>
      <sz val="13"/>
      <color indexed="81"/>
      <name val="Tahoma"/>
      <family val="2"/>
    </font>
    <font>
      <b/>
      <sz val="13"/>
      <color indexed="81"/>
      <name val="Tahoma"/>
      <family val="2"/>
    </font>
    <font>
      <b/>
      <sz val="11"/>
      <color indexed="81"/>
      <name val="Tahoma"/>
      <family val="2"/>
    </font>
    <font>
      <sz val="12"/>
      <color theme="1"/>
      <name val="Cambria"/>
      <family val="1"/>
    </font>
    <font>
      <b/>
      <sz val="12"/>
      <color indexed="10"/>
      <name val="Tahoma"/>
      <family val="2"/>
    </font>
    <font>
      <b/>
      <sz val="9"/>
      <color indexed="81"/>
      <name val="Segoe UI"/>
      <family val="2"/>
    </font>
    <font>
      <b/>
      <sz val="14"/>
      <color indexed="81"/>
      <name val="Segoe UI"/>
      <family val="2"/>
    </font>
    <font>
      <sz val="9"/>
      <color indexed="81"/>
      <name val="Segoe UI"/>
      <family val="2"/>
    </font>
    <font>
      <b/>
      <sz val="16"/>
      <color indexed="81"/>
      <name val="Segoe UI"/>
      <family val="2"/>
    </font>
    <font>
      <sz val="20"/>
      <color theme="1" tint="0.499984740745262"/>
      <name val="Calibri"/>
      <family val="2"/>
      <scheme val="minor"/>
    </font>
    <font>
      <b/>
      <sz val="12"/>
      <color indexed="81"/>
      <name val="Segoe UI"/>
      <family val="2"/>
    </font>
    <font>
      <b/>
      <sz val="12"/>
      <color rgb="FFFFFFFF"/>
      <name val="Calibri"/>
      <family val="2"/>
    </font>
    <font>
      <sz val="10"/>
      <color rgb="FF000000"/>
      <name val="Calibri"/>
      <family val="2"/>
    </font>
    <font>
      <sz val="12"/>
      <color indexed="81"/>
      <name val="Segoe UI"/>
      <family val="2"/>
    </font>
    <font>
      <b/>
      <sz val="12"/>
      <color rgb="FF000000"/>
      <name val="Calibri"/>
      <family val="2"/>
    </font>
    <font>
      <sz val="11"/>
      <color indexed="81"/>
      <name val="Tahoma"/>
      <family val="2"/>
    </font>
    <font>
      <sz val="12"/>
      <color rgb="FF000000"/>
      <name val="Calibri"/>
      <family val="2"/>
      <scheme val="minor"/>
    </font>
    <font>
      <b/>
      <sz val="12"/>
      <color rgb="FFFF0000"/>
      <name val="Calibri"/>
      <family val="2"/>
      <scheme val="minor"/>
    </font>
    <font>
      <b/>
      <sz val="12"/>
      <color rgb="FFFF0000"/>
      <name val="Calibri"/>
      <family val="2"/>
    </font>
    <font>
      <b/>
      <sz val="12"/>
      <color indexed="21"/>
      <name val="Calibri"/>
      <family val="2"/>
    </font>
    <font>
      <b/>
      <sz val="12"/>
      <color indexed="10"/>
      <name val="Calibri"/>
      <family val="2"/>
    </font>
    <font>
      <b/>
      <sz val="12"/>
      <color indexed="8"/>
      <name val="Calibri"/>
      <family val="2"/>
    </font>
    <font>
      <b/>
      <sz val="12"/>
      <color indexed="57"/>
      <name val="Calibri"/>
      <family val="2"/>
    </font>
    <font>
      <b/>
      <sz val="12"/>
      <color rgb="FF008080"/>
      <name val="Calibri"/>
      <family val="2"/>
      <scheme val="minor"/>
    </font>
    <font>
      <sz val="12"/>
      <color theme="0"/>
      <name val="Calibri"/>
      <family val="2"/>
      <scheme val="minor"/>
    </font>
    <font>
      <b/>
      <sz val="12"/>
      <color theme="0" tint="-4.9989318521683403E-2"/>
      <name val="Calibri"/>
      <family val="2"/>
      <scheme val="minor"/>
    </font>
    <font>
      <b/>
      <sz val="12"/>
      <color rgb="FF203764"/>
      <name val="Calibri"/>
      <family val="2"/>
      <scheme val="minor"/>
    </font>
    <font>
      <sz val="12"/>
      <color rgb="FFFF0000"/>
      <name val="Calibri"/>
      <family val="2"/>
      <scheme val="minor"/>
    </font>
    <font>
      <sz val="12"/>
      <color rgb="FF203764"/>
      <name val="Calibri"/>
      <family val="2"/>
      <scheme val="minor"/>
    </font>
    <font>
      <b/>
      <sz val="12"/>
      <color rgb="FF002060"/>
      <name val="Calibri"/>
      <family val="2"/>
      <scheme val="minor"/>
    </font>
    <font>
      <sz val="12"/>
      <color theme="1" tint="0.499984740745262"/>
      <name val="Calibri"/>
      <family val="2"/>
      <scheme val="minor"/>
    </font>
    <font>
      <b/>
      <sz val="12"/>
      <color theme="0"/>
      <name val="Arial Narrow"/>
      <family val="2"/>
    </font>
    <font>
      <sz val="12"/>
      <color theme="1"/>
      <name val="Arial Narrow"/>
      <family val="2"/>
    </font>
    <font>
      <b/>
      <sz val="12"/>
      <color rgb="FF000000"/>
      <name val="Arial Narrow"/>
      <family val="2"/>
    </font>
    <font>
      <b/>
      <sz val="12"/>
      <color rgb="FF000000"/>
      <name val="Calibri"/>
      <family val="2"/>
      <scheme val="minor"/>
    </font>
    <font>
      <b/>
      <sz val="12"/>
      <color theme="1"/>
      <name val="Arial Narrow"/>
      <family val="2"/>
    </font>
    <font>
      <i/>
      <sz val="12"/>
      <color theme="1"/>
      <name val="Calibri"/>
      <family val="2"/>
      <scheme val="minor"/>
    </font>
    <font>
      <sz val="14"/>
      <color theme="1" tint="0.499984740745262"/>
      <name val="Calibri"/>
      <family val="2"/>
      <scheme val="minor"/>
    </font>
    <font>
      <sz val="16"/>
      <color theme="1" tint="0.499984740745262"/>
      <name val="Calibri"/>
      <family val="2"/>
      <scheme val="minor"/>
    </font>
    <font>
      <sz val="16"/>
      <color theme="1"/>
      <name val="Calibri"/>
      <family val="2"/>
      <scheme val="minor"/>
    </font>
    <font>
      <b/>
      <sz val="21"/>
      <color theme="0"/>
      <name val="Calibri"/>
      <family val="2"/>
      <scheme val="minor"/>
    </font>
    <font>
      <sz val="21"/>
      <name val="Calibri"/>
      <family val="2"/>
      <scheme val="minor"/>
    </font>
    <font>
      <sz val="11"/>
      <color theme="0"/>
      <name val="Calibri"/>
      <family val="2"/>
      <scheme val="minor"/>
    </font>
    <font>
      <sz val="20"/>
      <name val="Calibri"/>
      <family val="2"/>
      <scheme val="minor"/>
    </font>
    <font>
      <b/>
      <sz val="20"/>
      <color theme="1" tint="0.499984740745262"/>
      <name val="Calibri"/>
      <family val="2"/>
      <scheme val="minor"/>
    </font>
    <font>
      <sz val="14"/>
      <color rgb="FFFF0000"/>
      <name val="Calibri"/>
      <family val="2"/>
      <scheme val="minor"/>
    </font>
    <font>
      <sz val="16"/>
      <name val="Calibri"/>
      <family val="2"/>
      <scheme val="minor"/>
    </font>
    <font>
      <b/>
      <sz val="16"/>
      <color theme="1" tint="0.499984740745262"/>
      <name val="Calibri"/>
      <family val="2"/>
      <scheme val="minor"/>
    </font>
    <font>
      <b/>
      <sz val="16"/>
      <name val="Calibri"/>
      <family val="2"/>
      <scheme val="minor"/>
    </font>
    <font>
      <b/>
      <sz val="16"/>
      <color theme="1"/>
      <name val="Calibri"/>
      <family val="2"/>
      <scheme val="minor"/>
    </font>
    <font>
      <sz val="11"/>
      <color rgb="FF000000"/>
      <name val="Arial"/>
      <family val="2"/>
    </font>
  </fonts>
  <fills count="2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4BAC3"/>
        <bgColor indexed="64"/>
      </patternFill>
    </fill>
    <fill>
      <patternFill patternType="solid">
        <fgColor rgb="FF52869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rgb="FF008080"/>
        <bgColor indexed="64"/>
      </patternFill>
    </fill>
    <fill>
      <patternFill patternType="solid">
        <fgColor rgb="FFFFFF00"/>
        <bgColor indexed="64"/>
      </patternFill>
    </fill>
    <fill>
      <patternFill patternType="solid">
        <fgColor rgb="FF009999"/>
        <bgColor indexed="64"/>
      </patternFill>
    </fill>
    <fill>
      <patternFill patternType="solid">
        <fgColor rgb="FFBDD1C5"/>
        <bgColor indexed="64"/>
      </patternFill>
    </fill>
    <fill>
      <patternFill patternType="solid">
        <fgColor theme="2" tint="-9.9978637043366805E-2"/>
        <bgColor indexed="64"/>
      </patternFill>
    </fill>
    <fill>
      <patternFill patternType="lightGray">
        <bgColor rgb="FF009999"/>
      </patternFill>
    </fill>
    <fill>
      <patternFill patternType="solid">
        <fgColor rgb="FF008080"/>
        <bgColor rgb="FF000000"/>
      </patternFill>
    </fill>
    <fill>
      <patternFill patternType="solid">
        <fgColor theme="0" tint="-0.14999847407452621"/>
        <bgColor rgb="FF000000"/>
      </patternFill>
    </fill>
    <fill>
      <patternFill patternType="solid">
        <fgColor rgb="FFFFFF00"/>
        <bgColor rgb="FF000000"/>
      </patternFill>
    </fill>
    <fill>
      <patternFill patternType="solid">
        <fgColor theme="4"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5" tint="0.59999389629810485"/>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medium">
        <color theme="0" tint="-0.14993743705557422"/>
      </bottom>
      <diagonal/>
    </border>
    <border>
      <left style="thin">
        <color auto="1"/>
      </left>
      <right/>
      <top style="thin">
        <color auto="1"/>
      </top>
      <bottom style="medium">
        <color theme="0" tint="-0.149937437055574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2" fillId="10" borderId="0" applyNumberFormat="0" applyBorder="0" applyAlignment="0" applyProtection="0"/>
    <xf numFmtId="44" fontId="3" fillId="0" borderId="0" applyFont="0" applyFill="0" applyBorder="0" applyAlignment="0" applyProtection="0"/>
    <xf numFmtId="0" fontId="13" fillId="11" borderId="0" applyNumberFormat="0" applyBorder="0" applyAlignment="0" applyProtection="0"/>
    <xf numFmtId="9" fontId="3" fillId="0" borderId="0" applyFont="0" applyFill="0" applyBorder="0" applyAlignment="0" applyProtection="0"/>
    <xf numFmtId="164" fontId="3" fillId="0" borderId="0" applyFont="0" applyFill="0" applyBorder="0" applyAlignment="0" applyProtection="0"/>
  </cellStyleXfs>
  <cellXfs count="548">
    <xf numFmtId="0" fontId="0" fillId="0" borderId="0" xfId="0"/>
    <xf numFmtId="0" fontId="0" fillId="0" borderId="0" xfId="0" applyAlignment="1">
      <alignment vertic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4" fillId="3" borderId="0" xfId="0" applyFont="1" applyFill="1" applyBorder="1" applyAlignment="1">
      <alignment wrapText="1"/>
    </xf>
    <xf numFmtId="0" fontId="0" fillId="0" borderId="0" xfId="0" applyBorder="1"/>
    <xf numFmtId="0" fontId="0" fillId="3" borderId="1" xfId="0"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0" fillId="0" borderId="0" xfId="0"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4" fillId="3" borderId="4" xfId="0" applyFont="1" applyFill="1" applyBorder="1" applyAlignment="1">
      <alignment horizontal="center" vertical="center"/>
    </xf>
    <xf numFmtId="0" fontId="4" fillId="2" borderId="4" xfId="0" applyFont="1" applyFill="1" applyBorder="1" applyAlignment="1">
      <alignment vertical="center" wrapText="1"/>
    </xf>
    <xf numFmtId="0" fontId="8" fillId="0" borderId="0" xfId="0" applyFont="1"/>
    <xf numFmtId="0" fontId="8" fillId="0" borderId="0" xfId="0" applyFont="1" applyAlignment="1">
      <alignment horizontal="center" vertical="center"/>
    </xf>
    <xf numFmtId="0" fontId="8" fillId="0" borderId="0" xfId="0" applyFont="1" applyFill="1"/>
    <xf numFmtId="0" fontId="4" fillId="3" borderId="4" xfId="0" applyFont="1" applyFill="1" applyBorder="1" applyAlignment="1">
      <alignment vertical="center" wrapText="1"/>
    </xf>
    <xf numFmtId="0" fontId="1" fillId="0" borderId="7" xfId="0" applyFont="1" applyFill="1" applyBorder="1" applyAlignment="1">
      <alignment horizontal="center" vertical="center" wrapText="1"/>
    </xf>
    <xf numFmtId="0" fontId="0" fillId="3" borderId="1" xfId="0" applyFill="1" applyBorder="1" applyAlignment="1">
      <alignment horizontal="right" vertical="center" wrapText="1"/>
    </xf>
    <xf numFmtId="14"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vertical="center"/>
      <protection locked="0"/>
    </xf>
    <xf numFmtId="0" fontId="9" fillId="0" borderId="0" xfId="0" applyFont="1" applyAlignment="1"/>
    <xf numFmtId="0" fontId="6" fillId="3" borderId="0" xfId="0" applyFont="1" applyFill="1" applyBorder="1" applyAlignment="1">
      <alignment vertical="center"/>
    </xf>
    <xf numFmtId="0" fontId="4" fillId="9" borderId="0" xfId="0" applyFont="1" applyFill="1"/>
    <xf numFmtId="0" fontId="0" fillId="3" borderId="0" xfId="0" applyFill="1"/>
    <xf numFmtId="0" fontId="12" fillId="0" borderId="0" xfId="1" applyFill="1"/>
    <xf numFmtId="0" fontId="0" fillId="0" borderId="0" xfId="0" applyFill="1"/>
    <xf numFmtId="0" fontId="6" fillId="0" borderId="0" xfId="0" applyFont="1"/>
    <xf numFmtId="0" fontId="15" fillId="0" borderId="0" xfId="1" applyFont="1" applyFill="1"/>
    <xf numFmtId="0" fontId="6" fillId="0" borderId="0" xfId="0" applyFont="1" applyFill="1"/>
    <xf numFmtId="0" fontId="14" fillId="0" borderId="0" xfId="0" applyFont="1"/>
    <xf numFmtId="0" fontId="16" fillId="0" borderId="0" xfId="0" applyFont="1"/>
    <xf numFmtId="0" fontId="17" fillId="0" borderId="0" xfId="1" applyFont="1" applyFill="1"/>
    <xf numFmtId="0" fontId="18" fillId="0" borderId="0" xfId="3" applyFont="1" applyFill="1"/>
    <xf numFmtId="0" fontId="19" fillId="0" borderId="0" xfId="0" applyFont="1" applyAlignment="1">
      <alignment vertical="center"/>
    </xf>
    <xf numFmtId="37" fontId="14" fillId="0" borderId="0" xfId="0" applyNumberFormat="1" applyFont="1" applyAlignment="1">
      <alignment horizontal="center"/>
    </xf>
    <xf numFmtId="0" fontId="5" fillId="0" borderId="0" xfId="0" applyFont="1"/>
    <xf numFmtId="0" fontId="20" fillId="0" borderId="0" xfId="0" applyFont="1"/>
    <xf numFmtId="0" fontId="21" fillId="0" borderId="0" xfId="0" applyFont="1"/>
    <xf numFmtId="0" fontId="0" fillId="3" borderId="0" xfId="0" applyFill="1" applyAlignment="1">
      <alignment wrapText="1"/>
    </xf>
    <xf numFmtId="0" fontId="4" fillId="0" borderId="0" xfId="0" applyFont="1" applyBorder="1" applyAlignment="1">
      <alignment horizontal="center" vertical="center" wrapText="1"/>
    </xf>
    <xf numFmtId="0" fontId="28" fillId="0" borderId="0" xfId="0" applyFont="1" applyAlignment="1">
      <alignment vertical="center"/>
    </xf>
    <xf numFmtId="0" fontId="14" fillId="0" borderId="0" xfId="0" applyFont="1" applyFill="1"/>
    <xf numFmtId="0" fontId="14" fillId="3" borderId="0" xfId="0" applyFont="1" applyFill="1"/>
    <xf numFmtId="0" fontId="6" fillId="3" borderId="0" xfId="0" applyFont="1" applyFill="1"/>
    <xf numFmtId="41" fontId="31" fillId="3" borderId="30" xfId="0" applyNumberFormat="1" applyFont="1" applyFill="1" applyBorder="1" applyAlignment="1">
      <alignment horizontal="right" vertical="center" wrapText="1" readingOrder="1"/>
    </xf>
    <xf numFmtId="0" fontId="5" fillId="3" borderId="0" xfId="0" applyFont="1" applyFill="1" applyBorder="1" applyAlignment="1">
      <alignment horizontal="center" vertical="center" textRotation="90"/>
    </xf>
    <xf numFmtId="0" fontId="5" fillId="3" borderId="0" xfId="0" applyFont="1" applyFill="1" applyBorder="1" applyAlignment="1">
      <alignment horizontal="center" vertical="center" wrapText="1" readingOrder="1"/>
    </xf>
    <xf numFmtId="0" fontId="6" fillId="3" borderId="0" xfId="0" applyFont="1" applyFill="1" applyBorder="1"/>
    <xf numFmtId="0" fontId="5" fillId="3" borderId="0" xfId="0" applyFont="1" applyFill="1" applyBorder="1" applyAlignment="1">
      <alignment vertical="center" wrapText="1" readingOrder="1"/>
    </xf>
    <xf numFmtId="0" fontId="6" fillId="3" borderId="0" xfId="0" applyFont="1" applyFill="1" applyAlignment="1">
      <alignment wrapText="1"/>
    </xf>
    <xf numFmtId="0" fontId="0" fillId="13" borderId="0" xfId="0" applyFill="1" applyAlignment="1">
      <alignment vertical="center"/>
    </xf>
    <xf numFmtId="0" fontId="8" fillId="3" borderId="0" xfId="0" applyFont="1" applyFill="1" applyBorder="1" applyAlignment="1" applyProtection="1">
      <alignment vertical="center"/>
      <protection locked="0"/>
    </xf>
    <xf numFmtId="0" fontId="28" fillId="3" borderId="0" xfId="0" applyFont="1" applyFill="1" applyAlignment="1">
      <alignment vertical="center"/>
    </xf>
    <xf numFmtId="1" fontId="0" fillId="0" borderId="0" xfId="0" applyNumberFormat="1" applyAlignment="1">
      <alignment vertical="center" wrapText="1"/>
    </xf>
    <xf numFmtId="0" fontId="4" fillId="16" borderId="1" xfId="0" applyFont="1" applyFill="1" applyBorder="1" applyAlignment="1">
      <alignment vertical="center"/>
    </xf>
    <xf numFmtId="0" fontId="39" fillId="3" borderId="0" xfId="0" applyFont="1" applyFill="1" applyAlignment="1">
      <alignment vertical="center"/>
    </xf>
    <xf numFmtId="0" fontId="10" fillId="0" borderId="0" xfId="0" applyFont="1" applyAlignment="1">
      <alignment wrapText="1"/>
    </xf>
    <xf numFmtId="166" fontId="10" fillId="0" borderId="0" xfId="0" applyNumberFormat="1" applyFont="1" applyAlignment="1">
      <alignment wrapText="1"/>
    </xf>
    <xf numFmtId="0" fontId="4" fillId="3" borderId="0" xfId="0" applyFont="1" applyFill="1"/>
    <xf numFmtId="0" fontId="25" fillId="0" borderId="0" xfId="0" applyFont="1" applyFill="1" applyBorder="1" applyAlignment="1">
      <alignment vertical="center"/>
    </xf>
    <xf numFmtId="0" fontId="25" fillId="0" borderId="0" xfId="0" applyFont="1" applyFill="1" applyBorder="1" applyAlignment="1"/>
    <xf numFmtId="0" fontId="23" fillId="0" borderId="0" xfId="0" applyFont="1" applyFill="1" applyBorder="1" applyAlignment="1"/>
    <xf numFmtId="0" fontId="25" fillId="12" borderId="18" xfId="0" applyFont="1" applyFill="1" applyBorder="1" applyAlignment="1" applyProtection="1">
      <alignment vertical="center"/>
      <protection locked="0"/>
    </xf>
    <xf numFmtId="0" fontId="25" fillId="12" borderId="18" xfId="0" applyFont="1" applyFill="1" applyBorder="1" applyAlignment="1"/>
    <xf numFmtId="0" fontId="23" fillId="12" borderId="18" xfId="0" applyFont="1" applyFill="1" applyBorder="1" applyAlignment="1"/>
    <xf numFmtId="0" fontId="23" fillId="12" borderId="9" xfId="0" applyFont="1" applyFill="1" applyBorder="1" applyAlignment="1"/>
    <xf numFmtId="0" fontId="4" fillId="0" borderId="0" xfId="0" applyFont="1" applyBorder="1" applyAlignment="1"/>
    <xf numFmtId="0" fontId="6" fillId="3" borderId="27" xfId="0" applyFont="1" applyFill="1" applyBorder="1" applyAlignment="1">
      <alignment vertical="center"/>
    </xf>
    <xf numFmtId="0" fontId="6" fillId="3" borderId="28" xfId="0" applyFont="1" applyFill="1" applyBorder="1" applyAlignment="1">
      <alignment vertical="center"/>
    </xf>
    <xf numFmtId="0" fontId="6" fillId="3" borderId="29" xfId="0" applyFont="1" applyFill="1" applyBorder="1" applyAlignment="1">
      <alignment vertical="center"/>
    </xf>
    <xf numFmtId="0" fontId="6" fillId="3" borderId="35" xfId="0" applyFont="1" applyFill="1" applyBorder="1" applyAlignment="1">
      <alignment vertical="center"/>
    </xf>
    <xf numFmtId="0" fontId="6" fillId="3" borderId="36" xfId="0" applyFont="1" applyFill="1" applyBorder="1" applyAlignment="1">
      <alignment vertical="center"/>
    </xf>
    <xf numFmtId="0" fontId="6" fillId="3" borderId="37" xfId="0" applyFont="1" applyFill="1" applyBorder="1" applyAlignment="1">
      <alignment vertical="center"/>
    </xf>
    <xf numFmtId="0" fontId="6" fillId="3" borderId="38" xfId="0" applyFont="1" applyFill="1" applyBorder="1" applyAlignment="1">
      <alignment vertical="center"/>
    </xf>
    <xf numFmtId="0" fontId="6" fillId="3" borderId="39" xfId="0" applyFont="1" applyFill="1" applyBorder="1" applyAlignment="1">
      <alignment vertical="center"/>
    </xf>
    <xf numFmtId="0" fontId="25" fillId="12" borderId="9" xfId="0" applyFont="1" applyFill="1" applyBorder="1" applyAlignment="1" applyProtection="1">
      <alignment vertical="center"/>
      <protection locked="0"/>
    </xf>
    <xf numFmtId="0" fontId="24" fillId="12" borderId="22" xfId="0" applyFont="1" applyFill="1" applyBorder="1" applyAlignment="1" applyProtection="1">
      <alignment vertical="center"/>
      <protection locked="0"/>
    </xf>
    <xf numFmtId="0" fontId="24" fillId="12" borderId="22" xfId="0" applyFont="1" applyFill="1" applyBorder="1" applyAlignment="1">
      <alignment vertical="center"/>
    </xf>
    <xf numFmtId="0" fontId="7" fillId="4" borderId="7" xfId="0" applyFont="1" applyFill="1" applyBorder="1" applyAlignment="1">
      <alignment vertical="center" wrapText="1"/>
    </xf>
    <xf numFmtId="41" fontId="5" fillId="4" borderId="7" xfId="0" applyNumberFormat="1" applyFont="1" applyFill="1" applyBorder="1" applyAlignment="1">
      <alignment vertical="center" wrapText="1"/>
    </xf>
    <xf numFmtId="165" fontId="5" fillId="4" borderId="7" xfId="0" applyNumberFormat="1" applyFont="1" applyFill="1" applyBorder="1" applyAlignment="1">
      <alignment vertical="center" wrapText="1"/>
    </xf>
    <xf numFmtId="0" fontId="5" fillId="4" borderId="7" xfId="0" applyFont="1" applyFill="1" applyBorder="1" applyAlignment="1">
      <alignment vertical="center" wrapText="1"/>
    </xf>
    <xf numFmtId="0" fontId="6" fillId="3" borderId="7" xfId="0" applyFont="1" applyFill="1" applyBorder="1" applyAlignment="1">
      <alignment vertical="center" wrapText="1"/>
    </xf>
    <xf numFmtId="41" fontId="6" fillId="3" borderId="7" xfId="0" applyNumberFormat="1" applyFont="1" applyFill="1" applyBorder="1" applyAlignment="1" applyProtection="1">
      <alignment vertical="center" wrapText="1"/>
      <protection locked="0"/>
    </xf>
    <xf numFmtId="41" fontId="6" fillId="3" borderId="7" xfId="0" applyNumberFormat="1" applyFont="1" applyFill="1" applyBorder="1" applyAlignment="1" applyProtection="1">
      <alignment vertical="center"/>
      <protection locked="0"/>
    </xf>
    <xf numFmtId="0" fontId="5" fillId="3" borderId="7" xfId="0" applyFont="1" applyFill="1" applyBorder="1" applyAlignment="1">
      <alignment vertical="center" wrapText="1"/>
    </xf>
    <xf numFmtId="41" fontId="5" fillId="3" borderId="7" xfId="0" applyNumberFormat="1" applyFont="1" applyFill="1" applyBorder="1" applyAlignment="1" applyProtection="1">
      <alignment vertical="center"/>
      <protection locked="0"/>
    </xf>
    <xf numFmtId="41" fontId="5" fillId="3" borderId="7" xfId="0" applyNumberFormat="1" applyFont="1" applyFill="1" applyBorder="1" applyAlignment="1" applyProtection="1">
      <alignment vertical="center" wrapText="1"/>
      <protection locked="0"/>
    </xf>
    <xf numFmtId="41" fontId="5" fillId="17" borderId="7" xfId="0" applyNumberFormat="1" applyFont="1" applyFill="1" applyBorder="1" applyAlignment="1">
      <alignment vertical="center" wrapText="1"/>
    </xf>
    <xf numFmtId="165" fontId="5" fillId="17" borderId="7" xfId="0" applyNumberFormat="1" applyFont="1" applyFill="1" applyBorder="1" applyAlignment="1">
      <alignment vertical="center" wrapText="1"/>
    </xf>
    <xf numFmtId="41" fontId="5" fillId="3" borderId="7" xfId="0" applyNumberFormat="1" applyFont="1" applyFill="1" applyBorder="1" applyAlignment="1">
      <alignment vertical="center" wrapText="1"/>
    </xf>
    <xf numFmtId="165" fontId="5" fillId="3" borderId="7" xfId="0" applyNumberFormat="1" applyFont="1" applyFill="1" applyBorder="1" applyAlignment="1">
      <alignment vertical="center" wrapText="1"/>
    </xf>
    <xf numFmtId="0" fontId="25" fillId="14" borderId="7" xfId="0" applyFont="1" applyFill="1" applyBorder="1" applyAlignment="1">
      <alignment vertical="center" wrapText="1"/>
    </xf>
    <xf numFmtId="0" fontId="10" fillId="3" borderId="7" xfId="0" applyFont="1" applyFill="1" applyBorder="1" applyAlignment="1" applyProtection="1">
      <alignment vertical="center" wrapText="1"/>
      <protection locked="0"/>
    </xf>
    <xf numFmtId="14" fontId="10" fillId="3" borderId="7" xfId="0" applyNumberFormat="1" applyFont="1" applyFill="1" applyBorder="1" applyAlignment="1" applyProtection="1">
      <alignment horizontal="center" vertical="center" wrapText="1"/>
      <protection locked="0"/>
    </xf>
    <xf numFmtId="166" fontId="10" fillId="4" borderId="7" xfId="0" applyNumberFormat="1" applyFont="1" applyFill="1" applyBorder="1" applyAlignment="1">
      <alignment vertical="center" wrapText="1"/>
    </xf>
    <xf numFmtId="41" fontId="25" fillId="12" borderId="7" xfId="0" applyNumberFormat="1" applyFont="1" applyFill="1" applyBorder="1" applyAlignment="1">
      <alignment horizontal="center" vertical="center" wrapText="1"/>
    </xf>
    <xf numFmtId="41" fontId="25" fillId="17" borderId="7" xfId="0" applyNumberFormat="1" applyFont="1" applyFill="1" applyBorder="1" applyAlignment="1">
      <alignment vertical="center" wrapText="1"/>
    </xf>
    <xf numFmtId="165" fontId="25" fillId="17" borderId="7" xfId="0" applyNumberFormat="1" applyFont="1" applyFill="1" applyBorder="1" applyAlignment="1">
      <alignment vertical="center" wrapText="1"/>
    </xf>
    <xf numFmtId="0" fontId="4" fillId="0" borderId="0" xfId="0" applyFont="1" applyBorder="1" applyAlignment="1">
      <alignment horizontal="center" vertical="center" wrapText="1"/>
    </xf>
    <xf numFmtId="0" fontId="0" fillId="3" borderId="0" xfId="0" applyFill="1" applyAlignment="1">
      <alignment horizontal="center"/>
    </xf>
    <xf numFmtId="41" fontId="6" fillId="4" borderId="7" xfId="0" applyNumberFormat="1" applyFont="1" applyFill="1" applyBorder="1" applyAlignment="1" applyProtection="1">
      <alignment vertical="center" wrapText="1"/>
      <protection locked="0"/>
    </xf>
    <xf numFmtId="0" fontId="10" fillId="3" borderId="7" xfId="0" applyFont="1" applyFill="1" applyBorder="1" applyAlignment="1" applyProtection="1">
      <alignment horizontal="center" vertical="center" wrapText="1"/>
      <protection locked="0"/>
    </xf>
    <xf numFmtId="171" fontId="10" fillId="3" borderId="7" xfId="5" applyNumberFormat="1" applyFont="1" applyFill="1" applyBorder="1" applyAlignment="1" applyProtection="1">
      <alignment vertical="center" wrapText="1"/>
      <protection locked="0"/>
    </xf>
    <xf numFmtId="171" fontId="10" fillId="4" borderId="7" xfId="5" applyNumberFormat="1" applyFont="1" applyFill="1" applyBorder="1" applyAlignment="1">
      <alignment vertical="center" wrapText="1"/>
    </xf>
    <xf numFmtId="171" fontId="29" fillId="12" borderId="7" xfId="5" applyNumberFormat="1" applyFont="1" applyFill="1" applyBorder="1" applyAlignment="1">
      <alignment horizontal="right" wrapText="1"/>
    </xf>
    <xf numFmtId="166" fontId="29" fillId="12" borderId="7" xfId="0" applyNumberFormat="1" applyFont="1" applyFill="1" applyBorder="1" applyAlignment="1">
      <alignment horizontal="right" wrapText="1"/>
    </xf>
    <xf numFmtId="0" fontId="26" fillId="3" borderId="0" xfId="0" applyFont="1" applyFill="1" applyBorder="1" applyAlignment="1">
      <alignment wrapText="1"/>
    </xf>
    <xf numFmtId="49" fontId="10" fillId="3" borderId="1" xfId="0" applyNumberFormat="1" applyFont="1" applyFill="1" applyBorder="1" applyAlignment="1">
      <alignment wrapText="1"/>
    </xf>
    <xf numFmtId="0" fontId="47" fillId="18" borderId="7" xfId="0" applyFont="1" applyFill="1" applyBorder="1" applyAlignment="1">
      <alignment horizontal="center" vertical="center" wrapText="1"/>
    </xf>
    <xf numFmtId="0" fontId="30" fillId="12" borderId="7" xfId="0" applyFont="1" applyFill="1" applyBorder="1" applyAlignment="1">
      <alignment horizontal="center" vertical="center" textRotation="90" wrapText="1" readingOrder="1"/>
    </xf>
    <xf numFmtId="0" fontId="47" fillId="18" borderId="7" xfId="0" applyFont="1" applyFill="1" applyBorder="1" applyAlignment="1">
      <alignment vertical="center" wrapText="1"/>
    </xf>
    <xf numFmtId="0" fontId="47" fillId="18" borderId="7" xfId="0" applyFont="1" applyFill="1" applyBorder="1" applyAlignment="1">
      <alignment vertical="center"/>
    </xf>
    <xf numFmtId="41" fontId="47" fillId="18" borderId="7" xfId="0" applyNumberFormat="1" applyFont="1" applyFill="1" applyBorder="1" applyAlignment="1">
      <alignment vertical="center"/>
    </xf>
    <xf numFmtId="173" fontId="47" fillId="18" borderId="7" xfId="0" applyNumberFormat="1" applyFont="1" applyFill="1" applyBorder="1" applyAlignment="1">
      <alignment vertical="center"/>
    </xf>
    <xf numFmtId="173" fontId="50" fillId="19" borderId="7" xfId="0" applyNumberFormat="1" applyFont="1" applyFill="1" applyBorder="1" applyAlignment="1">
      <alignment vertical="center" wrapText="1"/>
    </xf>
    <xf numFmtId="170" fontId="10" fillId="3" borderId="7" xfId="0" applyNumberFormat="1" applyFont="1" applyFill="1" applyBorder="1" applyAlignment="1" applyProtection="1">
      <alignment vertical="center" wrapText="1"/>
      <protection locked="0"/>
    </xf>
    <xf numFmtId="3" fontId="29" fillId="12" borderId="7" xfId="0" applyNumberFormat="1" applyFont="1" applyFill="1" applyBorder="1" applyAlignment="1">
      <alignment horizontal="right" wrapText="1"/>
    </xf>
    <xf numFmtId="171" fontId="29" fillId="12" borderId="7" xfId="5" applyNumberFormat="1" applyFont="1" applyFill="1" applyBorder="1" applyAlignment="1">
      <alignment horizontal="right" vertical="center" wrapText="1"/>
    </xf>
    <xf numFmtId="166" fontId="29" fillId="12" borderId="7" xfId="0" applyNumberFormat="1" applyFont="1" applyFill="1" applyBorder="1" applyAlignment="1">
      <alignment horizontal="right" vertical="center" wrapText="1"/>
    </xf>
    <xf numFmtId="166" fontId="10" fillId="4" borderId="7" xfId="0" applyNumberFormat="1" applyFont="1" applyFill="1" applyBorder="1" applyAlignment="1" applyProtection="1">
      <alignment vertical="center" wrapText="1"/>
      <protection locked="0"/>
    </xf>
    <xf numFmtId="41" fontId="5" fillId="9" borderId="7" xfId="0" applyNumberFormat="1" applyFont="1" applyFill="1" applyBorder="1" applyAlignment="1">
      <alignment vertical="center" wrapText="1"/>
    </xf>
    <xf numFmtId="0" fontId="27" fillId="12" borderId="7" xfId="0" applyFont="1" applyFill="1" applyBorder="1" applyAlignment="1">
      <alignment horizontal="center" vertical="center" wrapText="1"/>
    </xf>
    <xf numFmtId="9" fontId="10" fillId="3" borderId="7" xfId="0"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vertical="center" wrapText="1"/>
      <protection locked="0"/>
    </xf>
    <xf numFmtId="0" fontId="6" fillId="3" borderId="7" xfId="0" applyFont="1" applyFill="1" applyBorder="1" applyAlignment="1" applyProtection="1">
      <alignment horizontal="center" vertical="center" wrapText="1"/>
      <protection locked="0"/>
    </xf>
    <xf numFmtId="0" fontId="52" fillId="3" borderId="0" xfId="0" applyFont="1" applyFill="1" applyAlignment="1">
      <alignment vertical="top" wrapText="1"/>
    </xf>
    <xf numFmtId="0" fontId="52" fillId="3" borderId="7" xfId="0" applyFont="1" applyFill="1" applyBorder="1" applyAlignment="1">
      <alignment vertical="top"/>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center" vertical="center" wrapText="1"/>
      <protection locked="0"/>
    </xf>
    <xf numFmtId="0" fontId="22" fillId="3" borderId="7" xfId="0" applyFont="1" applyFill="1"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22" fillId="0" borderId="7" xfId="0" applyFont="1" applyBorder="1" applyAlignment="1">
      <alignment horizontal="center" vertical="center" wrapText="1"/>
    </xf>
    <xf numFmtId="0" fontId="6" fillId="3" borderId="0" xfId="0" applyFont="1" applyFill="1" applyBorder="1" applyAlignment="1" applyProtection="1">
      <alignment horizontal="center" vertical="center" wrapText="1"/>
      <protection locked="0"/>
    </xf>
    <xf numFmtId="14" fontId="22" fillId="3" borderId="7" xfId="0" applyNumberFormat="1"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6" fillId="3" borderId="0" xfId="0" applyFont="1" applyFill="1" applyAlignment="1">
      <alignment horizontal="center" vertical="center" wrapText="1"/>
    </xf>
    <xf numFmtId="14" fontId="6" fillId="3" borderId="7"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wrapText="1"/>
    </xf>
    <xf numFmtId="0" fontId="25" fillId="12" borderId="7" xfId="0" applyFont="1" applyFill="1" applyBorder="1" applyAlignment="1">
      <alignment horizontal="center" vertical="center" wrapText="1"/>
    </xf>
    <xf numFmtId="41" fontId="25" fillId="12" borderId="7" xfId="0" applyNumberFormat="1" applyFont="1" applyFill="1" applyBorder="1" applyAlignment="1">
      <alignment horizontal="center" vertical="center" wrapText="1"/>
    </xf>
    <xf numFmtId="41" fontId="5" fillId="3" borderId="0" xfId="0" applyNumberFormat="1" applyFont="1" applyFill="1" applyBorder="1" applyAlignment="1">
      <alignment horizontal="center" vertical="center" wrapText="1"/>
    </xf>
    <xf numFmtId="171" fontId="5" fillId="4" borderId="7" xfId="5" applyNumberFormat="1" applyFont="1" applyFill="1" applyBorder="1" applyAlignment="1" applyProtection="1">
      <alignment horizontal="left" vertical="center" wrapText="1"/>
    </xf>
    <xf numFmtId="172" fontId="5" fillId="4" borderId="7" xfId="5" applyNumberFormat="1" applyFont="1" applyFill="1" applyBorder="1" applyAlignment="1" applyProtection="1">
      <alignment horizontal="left" vertical="center" wrapText="1"/>
    </xf>
    <xf numFmtId="169" fontId="5" fillId="3" borderId="0" xfId="4" applyNumberFormat="1" applyFont="1" applyFill="1" applyBorder="1" applyAlignment="1">
      <alignment horizontal="left" vertical="center" wrapText="1"/>
    </xf>
    <xf numFmtId="41" fontId="5" fillId="3" borderId="7" xfId="0" applyNumberFormat="1" applyFont="1" applyFill="1" applyBorder="1" applyAlignment="1">
      <alignment horizontal="right" vertical="center" wrapText="1"/>
    </xf>
    <xf numFmtId="41" fontId="5" fillId="16" borderId="7" xfId="0" applyNumberFormat="1" applyFont="1" applyFill="1" applyBorder="1" applyAlignment="1">
      <alignment horizontal="right" vertical="center" wrapText="1"/>
    </xf>
    <xf numFmtId="172" fontId="5" fillId="4" borderId="7" xfId="5" applyNumberFormat="1" applyFont="1" applyFill="1" applyBorder="1" applyAlignment="1">
      <alignment horizontal="right" vertical="center" wrapText="1"/>
    </xf>
    <xf numFmtId="41" fontId="5" fillId="3" borderId="7" xfId="0" applyNumberFormat="1" applyFont="1" applyFill="1" applyBorder="1" applyAlignment="1">
      <alignment horizontal="left" vertical="center" wrapText="1"/>
    </xf>
    <xf numFmtId="171" fontId="25" fillId="12" borderId="7" xfId="5" applyNumberFormat="1" applyFont="1" applyFill="1" applyBorder="1" applyAlignment="1">
      <alignment horizontal="left" vertical="center" wrapText="1"/>
    </xf>
    <xf numFmtId="172" fontId="25" fillId="12" borderId="7" xfId="5" applyNumberFormat="1" applyFont="1" applyFill="1" applyBorder="1" applyAlignment="1">
      <alignment horizontal="left" vertical="center" wrapText="1"/>
    </xf>
    <xf numFmtId="41" fontId="5" fillId="4" borderId="7" xfId="0" applyNumberFormat="1" applyFont="1" applyFill="1" applyBorder="1" applyAlignment="1">
      <alignment horizontal="left" vertical="center" wrapText="1"/>
    </xf>
    <xf numFmtId="171" fontId="5" fillId="4" borderId="7" xfId="5" applyNumberFormat="1" applyFont="1" applyFill="1" applyBorder="1" applyAlignment="1">
      <alignment horizontal="left" vertical="center" wrapText="1"/>
    </xf>
    <xf numFmtId="172" fontId="5" fillId="4" borderId="7" xfId="5" applyNumberFormat="1" applyFont="1" applyFill="1" applyBorder="1" applyAlignment="1">
      <alignment horizontal="left" vertical="center" wrapText="1"/>
    </xf>
    <xf numFmtId="170" fontId="5" fillId="3" borderId="0" xfId="5" applyNumberFormat="1" applyFont="1" applyFill="1" applyBorder="1" applyAlignment="1">
      <alignment horizontal="right" vertical="center" wrapText="1"/>
    </xf>
    <xf numFmtId="164" fontId="5" fillId="3" borderId="0" xfId="5" applyFont="1" applyFill="1" applyBorder="1" applyAlignment="1">
      <alignment horizontal="left" vertical="center" wrapText="1"/>
    </xf>
    <xf numFmtId="170" fontId="25" fillId="12" borderId="7" xfId="5" applyNumberFormat="1" applyFont="1" applyFill="1" applyBorder="1" applyAlignment="1">
      <alignment horizontal="left" vertical="center" wrapText="1"/>
    </xf>
    <xf numFmtId="170" fontId="5" fillId="3" borderId="0" xfId="5" applyNumberFormat="1" applyFont="1" applyFill="1" applyBorder="1" applyAlignment="1">
      <alignment horizontal="left" vertical="center" wrapText="1"/>
    </xf>
    <xf numFmtId="0" fontId="5" fillId="3" borderId="0" xfId="0" applyFont="1" applyFill="1" applyBorder="1" applyAlignment="1">
      <alignment vertical="center" wrapText="1"/>
    </xf>
    <xf numFmtId="41" fontId="5" fillId="3" borderId="0" xfId="0" applyNumberFormat="1" applyFont="1" applyFill="1" applyBorder="1" applyAlignment="1">
      <alignment horizontal="left" vertical="center" wrapText="1"/>
    </xf>
    <xf numFmtId="41" fontId="5" fillId="3" borderId="7" xfId="0" applyNumberFormat="1" applyFont="1" applyFill="1" applyBorder="1" applyAlignment="1">
      <alignment horizontal="center" vertical="center" wrapText="1"/>
    </xf>
    <xf numFmtId="41" fontId="5" fillId="4" borderId="7" xfId="0" applyNumberFormat="1" applyFont="1" applyFill="1" applyBorder="1" applyAlignment="1">
      <alignment horizontal="right" vertical="center" wrapText="1"/>
    </xf>
    <xf numFmtId="41" fontId="5" fillId="15" borderId="7" xfId="0" applyNumberFormat="1" applyFont="1" applyFill="1" applyBorder="1" applyAlignment="1">
      <alignment horizontal="center" vertical="center" wrapText="1"/>
    </xf>
    <xf numFmtId="169" fontId="5" fillId="4" borderId="7" xfId="5" applyNumberFormat="1" applyFont="1" applyFill="1" applyBorder="1" applyAlignment="1">
      <alignment horizontal="right" vertical="center" wrapText="1"/>
    </xf>
    <xf numFmtId="169" fontId="5" fillId="4" borderId="7" xfId="4" applyNumberFormat="1" applyFont="1" applyFill="1" applyBorder="1" applyAlignment="1">
      <alignment horizontal="right" vertical="center" wrapText="1"/>
    </xf>
    <xf numFmtId="0" fontId="6" fillId="3" borderId="0" xfId="0" applyFont="1" applyFill="1" applyAlignment="1">
      <alignment horizontal="center"/>
    </xf>
    <xf numFmtId="0" fontId="60" fillId="12" borderId="7" xfId="0" applyFont="1" applyFill="1" applyBorder="1" applyAlignment="1">
      <alignment horizontal="center" vertical="center" textRotation="90" wrapText="1" readingOrder="1"/>
    </xf>
    <xf numFmtId="0" fontId="25" fillId="12" borderId="7" xfId="0" applyFont="1" applyFill="1" applyBorder="1" applyAlignment="1">
      <alignment horizontal="center" vertical="center" wrapText="1" readingOrder="1"/>
    </xf>
    <xf numFmtId="0" fontId="25" fillId="12" borderId="11" xfId="0" applyFont="1" applyFill="1" applyBorder="1" applyAlignment="1">
      <alignment horizontal="left" vertical="top" wrapText="1" indent="4" readingOrder="1"/>
    </xf>
    <xf numFmtId="0" fontId="22" fillId="0" borderId="7" xfId="0" applyFont="1" applyFill="1" applyBorder="1" applyAlignment="1">
      <alignment vertical="center" wrapText="1" readingOrder="1"/>
    </xf>
    <xf numFmtId="0" fontId="7" fillId="0" borderId="7" xfId="0" applyFont="1" applyFill="1" applyBorder="1" applyAlignment="1">
      <alignment horizontal="center" vertical="center" wrapText="1"/>
    </xf>
    <xf numFmtId="0" fontId="7" fillId="7" borderId="8" xfId="0" applyFont="1" applyFill="1" applyBorder="1" applyAlignment="1">
      <alignment horizontal="left" vertical="center" wrapText="1" readingOrder="1"/>
    </xf>
    <xf numFmtId="0" fontId="22" fillId="7" borderId="6" xfId="0" applyFont="1" applyFill="1" applyBorder="1" applyAlignment="1">
      <alignment horizontal="left" vertical="center" readingOrder="1"/>
    </xf>
    <xf numFmtId="0" fontId="22" fillId="7" borderId="10" xfId="0" applyFont="1" applyFill="1" applyBorder="1" applyAlignment="1">
      <alignment horizontal="left" vertical="center" readingOrder="1"/>
    </xf>
    <xf numFmtId="0" fontId="6" fillId="0" borderId="0" xfId="0" applyFont="1" applyAlignment="1">
      <alignment horizontal="center" vertical="center"/>
    </xf>
    <xf numFmtId="0" fontId="6" fillId="0" borderId="0" xfId="0" applyFont="1" applyAlignment="1">
      <alignment horizontal="center"/>
    </xf>
    <xf numFmtId="0" fontId="61" fillId="3" borderId="12" xfId="0" applyFont="1" applyFill="1" applyBorder="1" applyAlignment="1">
      <alignment horizontal="left" vertical="center" wrapText="1"/>
    </xf>
    <xf numFmtId="0" fontId="61" fillId="3" borderId="0" xfId="0" applyFont="1" applyFill="1" applyBorder="1" applyAlignment="1">
      <alignment horizontal="left" vertical="center" wrapText="1"/>
    </xf>
    <xf numFmtId="0" fontId="6" fillId="0" borderId="12" xfId="0" applyFont="1" applyBorder="1" applyAlignment="1">
      <alignment wrapText="1"/>
    </xf>
    <xf numFmtId="0" fontId="6" fillId="0" borderId="0" xfId="0" applyFont="1" applyBorder="1" applyAlignment="1">
      <alignment horizontal="center" wrapText="1"/>
    </xf>
    <xf numFmtId="0" fontId="6" fillId="0" borderId="0" xfId="0" applyFont="1" applyBorder="1" applyAlignment="1">
      <alignment horizontal="right" wrapText="1"/>
    </xf>
    <xf numFmtId="0" fontId="6" fillId="0" borderId="0" xfId="0" applyFont="1" applyBorder="1" applyAlignment="1">
      <alignment wrapText="1"/>
    </xf>
    <xf numFmtId="0" fontId="25" fillId="12" borderId="7" xfId="0" applyFont="1" applyFill="1" applyBorder="1" applyAlignment="1">
      <alignment vertical="center" wrapText="1"/>
    </xf>
    <xf numFmtId="0" fontId="6" fillId="0" borderId="7" xfId="0" applyFont="1" applyBorder="1" applyAlignment="1">
      <alignment vertical="center" wrapText="1"/>
    </xf>
    <xf numFmtId="0" fontId="6" fillId="0" borderId="7" xfId="0" applyFont="1" applyBorder="1" applyAlignment="1" applyProtection="1">
      <alignment vertical="center" wrapText="1"/>
      <protection locked="0"/>
    </xf>
    <xf numFmtId="0" fontId="22" fillId="21" borderId="7" xfId="0" applyFont="1" applyFill="1" applyBorder="1" applyAlignment="1">
      <alignment vertical="center" wrapText="1"/>
    </xf>
    <xf numFmtId="0" fontId="22" fillId="21" borderId="22" xfId="0" applyFont="1" applyFill="1" applyBorder="1" applyAlignment="1">
      <alignment horizontal="centerContinuous" vertical="center" wrapText="1"/>
    </xf>
    <xf numFmtId="0" fontId="22" fillId="21" borderId="7"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6" fillId="21" borderId="7" xfId="0" applyFont="1" applyFill="1" applyBorder="1" applyAlignment="1" applyProtection="1">
      <alignment vertical="center" wrapText="1"/>
      <protection locked="0"/>
    </xf>
    <xf numFmtId="0" fontId="6" fillId="9" borderId="7" xfId="0" applyFont="1" applyFill="1" applyBorder="1" applyAlignment="1">
      <alignment vertical="center" wrapText="1"/>
    </xf>
    <xf numFmtId="0" fontId="6" fillId="9" borderId="7" xfId="0" applyFont="1" applyFill="1" applyBorder="1" applyAlignment="1">
      <alignment horizontal="center" vertical="center" wrapText="1"/>
    </xf>
    <xf numFmtId="0" fontId="22" fillId="21" borderId="22" xfId="0" applyFont="1" applyFill="1" applyBorder="1" applyAlignment="1">
      <alignment horizontal="center" vertical="center" wrapText="1"/>
    </xf>
    <xf numFmtId="0" fontId="22" fillId="21" borderId="40" xfId="0" applyFont="1" applyFill="1" applyBorder="1" applyAlignment="1">
      <alignment vertical="center" wrapText="1"/>
    </xf>
    <xf numFmtId="0" fontId="22" fillId="21" borderId="41" xfId="0" applyFont="1" applyFill="1" applyBorder="1" applyAlignment="1">
      <alignment horizontal="centerContinuous" vertical="center" wrapText="1"/>
    </xf>
    <xf numFmtId="0" fontId="22" fillId="21" borderId="40"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4" fillId="21" borderId="22" xfId="0" applyFont="1" applyFill="1" applyBorder="1" applyAlignment="1">
      <alignment horizontal="center" vertical="center" wrapText="1"/>
    </xf>
    <xf numFmtId="0" fontId="6" fillId="21" borderId="7" xfId="0" applyFont="1" applyFill="1" applyBorder="1" applyAlignment="1">
      <alignment vertical="center" wrapText="1"/>
    </xf>
    <xf numFmtId="0" fontId="22" fillId="21" borderId="37" xfId="0" applyFont="1" applyFill="1" applyBorder="1" applyAlignment="1">
      <alignment horizontal="centerContinuous" vertical="center" wrapText="1"/>
    </xf>
    <xf numFmtId="0" fontId="6" fillId="3" borderId="7" xfId="0" applyFont="1" applyFill="1" applyBorder="1" applyAlignment="1">
      <alignment horizontal="center" vertical="center" wrapText="1"/>
    </xf>
    <xf numFmtId="0" fontId="5" fillId="0" borderId="0" xfId="0" applyFont="1" applyFill="1" applyBorder="1"/>
    <xf numFmtId="0" fontId="5" fillId="0" borderId="0" xfId="0" applyFont="1" applyFill="1" applyBorder="1" applyAlignment="1">
      <alignment horizontal="center"/>
    </xf>
    <xf numFmtId="0" fontId="6" fillId="0" borderId="0" xfId="0" applyFont="1" applyFill="1" applyBorder="1"/>
    <xf numFmtId="0" fontId="6" fillId="0" borderId="0" xfId="0" applyFont="1" applyBorder="1"/>
    <xf numFmtId="0" fontId="6" fillId="0" borderId="0" xfId="0" applyFont="1" applyBorder="1" applyAlignment="1">
      <alignment horizontal="center"/>
    </xf>
    <xf numFmtId="0" fontId="6" fillId="0" borderId="0" xfId="0" applyFont="1" applyAlignment="1">
      <alignment wrapText="1"/>
    </xf>
    <xf numFmtId="0" fontId="7" fillId="3" borderId="0" xfId="0" applyFont="1" applyFill="1" applyBorder="1" applyAlignment="1">
      <alignment horizontal="left" wrapText="1"/>
    </xf>
    <xf numFmtId="0" fontId="25" fillId="12" borderId="19" xfId="0"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171" fontId="6" fillId="3" borderId="7" xfId="5" applyNumberFormat="1" applyFont="1" applyFill="1" applyBorder="1" applyAlignment="1" applyProtection="1">
      <alignment vertical="center" wrapText="1"/>
      <protection locked="0"/>
    </xf>
    <xf numFmtId="173" fontId="22" fillId="4" borderId="7" xfId="0" applyNumberFormat="1" applyFont="1" applyFill="1" applyBorder="1" applyAlignment="1" applyProtection="1">
      <alignment vertical="center" wrapText="1"/>
      <protection locked="0"/>
    </xf>
    <xf numFmtId="171" fontId="6" fillId="4" borderId="7" xfId="5" applyNumberFormat="1" applyFont="1" applyFill="1" applyBorder="1" applyAlignment="1">
      <alignment vertical="center" wrapText="1"/>
    </xf>
    <xf numFmtId="173" fontId="6" fillId="4" borderId="19" xfId="0" applyNumberFormat="1" applyFont="1" applyFill="1" applyBorder="1" applyAlignment="1">
      <alignment vertical="center" wrapText="1"/>
    </xf>
    <xf numFmtId="0" fontId="6" fillId="3" borderId="7"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171" fontId="25" fillId="12" borderId="20" xfId="5" applyNumberFormat="1" applyFont="1" applyFill="1" applyBorder="1" applyAlignment="1">
      <alignment vertical="center" wrapText="1"/>
    </xf>
    <xf numFmtId="173" fontId="25" fillId="12" borderId="20" xfId="0" applyNumberFormat="1" applyFont="1" applyFill="1" applyBorder="1" applyAlignment="1">
      <alignment vertical="center" wrapText="1"/>
    </xf>
    <xf numFmtId="0" fontId="6" fillId="0" borderId="12" xfId="0" applyFont="1" applyBorder="1"/>
    <xf numFmtId="0" fontId="6" fillId="0" borderId="13" xfId="0" applyFont="1" applyBorder="1"/>
    <xf numFmtId="0" fontId="68" fillId="3" borderId="0" xfId="0" applyFont="1" applyFill="1" applyBorder="1" applyAlignment="1">
      <alignment vertical="center"/>
    </xf>
    <xf numFmtId="0" fontId="69" fillId="3" borderId="0" xfId="0" applyFont="1" applyFill="1" applyBorder="1" applyAlignment="1">
      <alignment horizontal="right" vertical="center"/>
    </xf>
    <xf numFmtId="0" fontId="67" fillId="12" borderId="7" xfId="0" applyFont="1" applyFill="1" applyBorder="1" applyAlignment="1">
      <alignment horizontal="center" vertical="center" wrapText="1"/>
    </xf>
    <xf numFmtId="0" fontId="52" fillId="4" borderId="7" xfId="0" applyFont="1" applyFill="1" applyBorder="1" applyAlignment="1">
      <alignment horizontal="left" vertical="center" wrapText="1"/>
    </xf>
    <xf numFmtId="0" fontId="52" fillId="4" borderId="7"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7" xfId="0" applyFont="1" applyFill="1" applyBorder="1" applyAlignment="1">
      <alignment horizontal="left" vertical="center" wrapText="1"/>
    </xf>
    <xf numFmtId="41" fontId="52" fillId="4" borderId="7" xfId="5" applyNumberFormat="1" applyFont="1" applyFill="1" applyBorder="1" applyAlignment="1">
      <alignment horizontal="right" vertical="center" wrapText="1"/>
    </xf>
    <xf numFmtId="41" fontId="52" fillId="3" borderId="0" xfId="0" applyNumberFormat="1" applyFont="1" applyFill="1" applyBorder="1" applyAlignment="1">
      <alignment horizontal="right" wrapText="1"/>
    </xf>
    <xf numFmtId="41" fontId="52" fillId="8" borderId="7" xfId="5" applyNumberFormat="1" applyFont="1" applyFill="1" applyBorder="1" applyAlignment="1">
      <alignment horizontal="right" vertical="center" wrapText="1"/>
    </xf>
    <xf numFmtId="41" fontId="52" fillId="0" borderId="7" xfId="5" applyNumberFormat="1" applyFont="1" applyFill="1" applyBorder="1" applyAlignment="1">
      <alignment horizontal="right" vertical="center" wrapText="1"/>
    </xf>
    <xf numFmtId="168" fontId="52" fillId="8" borderId="7" xfId="5" applyNumberFormat="1" applyFont="1" applyFill="1" applyBorder="1" applyAlignment="1">
      <alignment horizontal="right" vertical="center" wrapText="1"/>
    </xf>
    <xf numFmtId="41" fontId="70" fillId="8" borderId="7" xfId="0" applyNumberFormat="1" applyFont="1" applyFill="1" applyBorder="1" applyAlignment="1">
      <alignment horizontal="right" wrapText="1"/>
    </xf>
    <xf numFmtId="41" fontId="70" fillId="3" borderId="0" xfId="0" applyNumberFormat="1" applyFont="1" applyFill="1" applyBorder="1" applyAlignment="1">
      <alignment horizontal="right" wrapText="1"/>
    </xf>
    <xf numFmtId="41" fontId="70" fillId="8" borderId="7" xfId="5" applyNumberFormat="1" applyFont="1" applyFill="1" applyBorder="1" applyAlignment="1">
      <alignment horizontal="right" wrapText="1"/>
    </xf>
    <xf numFmtId="43" fontId="70" fillId="3" borderId="0" xfId="0" applyNumberFormat="1" applyFont="1" applyFill="1" applyBorder="1" applyAlignment="1">
      <alignment horizontal="right" wrapText="1"/>
    </xf>
    <xf numFmtId="168" fontId="70" fillId="8" borderId="7" xfId="5" applyNumberFormat="1" applyFont="1" applyFill="1" applyBorder="1" applyAlignment="1">
      <alignment horizontal="right" wrapText="1"/>
    </xf>
    <xf numFmtId="0" fontId="68" fillId="0" borderId="0" xfId="0" applyFont="1"/>
    <xf numFmtId="0" fontId="71" fillId="0" borderId="0" xfId="0" applyFont="1"/>
    <xf numFmtId="166" fontId="6" fillId="0" borderId="0" xfId="0" applyNumberFormat="1" applyFont="1" applyAlignment="1">
      <alignment wrapText="1"/>
    </xf>
    <xf numFmtId="0" fontId="61" fillId="12" borderId="7" xfId="0" applyFont="1" applyFill="1" applyBorder="1" applyAlignment="1">
      <alignment horizontal="center" vertical="center" wrapText="1"/>
    </xf>
    <xf numFmtId="166" fontId="6" fillId="4" borderId="7" xfId="0" applyNumberFormat="1" applyFont="1" applyFill="1" applyBorder="1" applyAlignment="1">
      <alignment vertical="center" wrapText="1"/>
    </xf>
    <xf numFmtId="170" fontId="6" fillId="3" borderId="7" xfId="0" applyNumberFormat="1" applyFont="1" applyFill="1" applyBorder="1" applyAlignment="1" applyProtection="1">
      <alignment vertical="center" wrapText="1"/>
      <protection locked="0"/>
    </xf>
    <xf numFmtId="166" fontId="6" fillId="4" borderId="7" xfId="0" applyNumberFormat="1" applyFont="1" applyFill="1" applyBorder="1" applyAlignment="1" applyProtection="1">
      <alignment vertical="center" wrapText="1"/>
      <protection locked="0"/>
    </xf>
    <xf numFmtId="0" fontId="6" fillId="0" borderId="0" xfId="0" applyFont="1" applyAlignment="1">
      <alignment vertical="top" wrapText="1"/>
    </xf>
    <xf numFmtId="171" fontId="25" fillId="12" borderId="7" xfId="5" applyNumberFormat="1" applyFont="1" applyFill="1" applyBorder="1" applyAlignment="1">
      <alignment horizontal="right" wrapText="1"/>
    </xf>
    <xf numFmtId="171" fontId="25" fillId="12" borderId="7" xfId="5" applyNumberFormat="1" applyFont="1" applyFill="1" applyBorder="1" applyAlignment="1">
      <alignment horizontal="right" vertical="center" wrapText="1"/>
    </xf>
    <xf numFmtId="166" fontId="25" fillId="12" borderId="7" xfId="0" applyNumberFormat="1" applyFont="1" applyFill="1" applyBorder="1" applyAlignment="1">
      <alignment horizontal="right" vertical="center" wrapText="1"/>
    </xf>
    <xf numFmtId="3" fontId="25" fillId="12" borderId="7" xfId="0" applyNumberFormat="1" applyFont="1" applyFill="1" applyBorder="1" applyAlignment="1">
      <alignment horizontal="right" wrapText="1"/>
    </xf>
    <xf numFmtId="166" fontId="25" fillId="12" borderId="7" xfId="0" applyNumberFormat="1" applyFont="1" applyFill="1" applyBorder="1" applyAlignment="1">
      <alignment horizontal="right" wrapText="1"/>
    </xf>
    <xf numFmtId="0" fontId="5" fillId="3" borderId="0" xfId="0" applyFont="1" applyFill="1" applyBorder="1" applyAlignment="1">
      <alignment wrapText="1"/>
    </xf>
    <xf numFmtId="49" fontId="6" fillId="3" borderId="1" xfId="0" applyNumberFormat="1" applyFont="1" applyFill="1" applyBorder="1" applyAlignment="1">
      <alignment wrapText="1"/>
    </xf>
    <xf numFmtId="0" fontId="6" fillId="3" borderId="7" xfId="0" applyNumberFormat="1" applyFont="1" applyFill="1" applyBorder="1" applyAlignment="1" applyProtection="1">
      <alignment vertical="center" wrapText="1"/>
      <protection locked="0"/>
    </xf>
    <xf numFmtId="9" fontId="6" fillId="3" borderId="7" xfId="0" applyNumberFormat="1" applyFont="1" applyFill="1" applyBorder="1" applyAlignment="1" applyProtection="1">
      <alignment horizontal="center" vertical="center" wrapText="1"/>
      <protection locked="0"/>
    </xf>
    <xf numFmtId="0" fontId="6" fillId="0" borderId="0" xfId="0" applyFont="1" applyAlignment="1">
      <alignment vertical="center" wrapText="1"/>
    </xf>
    <xf numFmtId="171" fontId="6" fillId="0" borderId="7" xfId="5" applyNumberFormat="1" applyFont="1" applyFill="1" applyBorder="1" applyAlignment="1" applyProtection="1">
      <alignment vertical="center" wrapText="1"/>
      <protection locked="0"/>
    </xf>
    <xf numFmtId="0" fontId="6" fillId="0" borderId="0" xfId="0" applyFont="1" applyAlignment="1">
      <alignment horizontal="left" vertical="center" wrapText="1"/>
    </xf>
    <xf numFmtId="171" fontId="5" fillId="3" borderId="0" xfId="5" applyNumberFormat="1" applyFont="1" applyFill="1" applyBorder="1" applyAlignment="1">
      <alignment horizontal="left" vertical="center" wrapText="1"/>
    </xf>
    <xf numFmtId="0" fontId="66" fillId="0" borderId="0" xfId="0" applyFont="1" applyBorder="1" applyAlignment="1"/>
    <xf numFmtId="1" fontId="75" fillId="22" borderId="0" xfId="0" applyNumberFormat="1" applyFont="1" applyFill="1" applyBorder="1" applyAlignment="1"/>
    <xf numFmtId="0" fontId="45" fillId="0" borderId="0" xfId="0" applyFont="1" applyBorder="1" applyAlignment="1"/>
    <xf numFmtId="1" fontId="45" fillId="22" borderId="0" xfId="0" applyNumberFormat="1" applyFont="1" applyFill="1" applyBorder="1" applyAlignment="1"/>
    <xf numFmtId="0" fontId="6" fillId="22" borderId="7" xfId="0" applyFont="1" applyFill="1" applyBorder="1" applyAlignment="1" applyProtection="1">
      <alignment horizontal="left" vertical="center" wrapText="1"/>
      <protection locked="0"/>
    </xf>
    <xf numFmtId="0" fontId="6" fillId="22" borderId="7" xfId="0" applyFont="1" applyFill="1" applyBorder="1" applyAlignment="1" applyProtection="1">
      <alignment vertical="center" wrapText="1"/>
      <protection locked="0"/>
    </xf>
    <xf numFmtId="1" fontId="73" fillId="22" borderId="0" xfId="0" applyNumberFormat="1" applyFont="1" applyFill="1" applyBorder="1" applyAlignment="1"/>
    <xf numFmtId="171" fontId="74" fillId="22" borderId="0" xfId="5" applyNumberFormat="1" applyFont="1" applyFill="1" applyBorder="1" applyAlignment="1"/>
    <xf numFmtId="0" fontId="74" fillId="22" borderId="0" xfId="0" applyFont="1" applyFill="1" applyBorder="1" applyAlignment="1"/>
    <xf numFmtId="0" fontId="61" fillId="12" borderId="22" xfId="0" applyFont="1" applyFill="1" applyBorder="1" applyAlignment="1">
      <alignment vertical="center" wrapText="1"/>
    </xf>
    <xf numFmtId="0" fontId="61" fillId="12" borderId="18" xfId="0" applyFont="1" applyFill="1" applyBorder="1" applyAlignment="1">
      <alignment vertical="center" wrapText="1"/>
    </xf>
    <xf numFmtId="0" fontId="61" fillId="12" borderId="9" xfId="0" applyFont="1" applyFill="1" applyBorder="1" applyAlignment="1">
      <alignment vertical="center" wrapText="1"/>
    </xf>
    <xf numFmtId="0" fontId="22" fillId="3" borderId="7" xfId="0" applyFont="1" applyFill="1" applyBorder="1" applyAlignment="1">
      <alignment vertical="center" wrapText="1"/>
    </xf>
    <xf numFmtId="0" fontId="22" fillId="3" borderId="7"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2" xfId="0" applyFont="1" applyFill="1" applyBorder="1" applyAlignment="1">
      <alignment horizontal="centerContinuous" vertical="center" wrapText="1"/>
    </xf>
    <xf numFmtId="169" fontId="28" fillId="3" borderId="7" xfId="4" applyNumberFormat="1" applyFont="1" applyFill="1" applyBorder="1" applyAlignment="1">
      <alignment horizontal="center" vertical="center"/>
    </xf>
    <xf numFmtId="0" fontId="76" fillId="12" borderId="7" xfId="0" applyFont="1" applyFill="1" applyBorder="1" applyAlignment="1">
      <alignment horizontal="center" vertical="center" wrapText="1"/>
    </xf>
    <xf numFmtId="9" fontId="77" fillId="3" borderId="7" xfId="0" applyNumberFormat="1" applyFont="1" applyFill="1" applyBorder="1" applyAlignment="1" applyProtection="1">
      <alignment horizontal="center" vertical="center" wrapText="1"/>
      <protection locked="0"/>
    </xf>
    <xf numFmtId="0" fontId="28" fillId="21" borderId="7" xfId="0" applyFont="1" applyFill="1" applyBorder="1" applyAlignment="1">
      <alignment horizontal="center" vertical="center" wrapText="1"/>
    </xf>
    <xf numFmtId="9" fontId="28" fillId="21" borderId="7" xfId="0" applyNumberFormat="1" applyFont="1" applyFill="1" applyBorder="1" applyAlignment="1" applyProtection="1">
      <alignment horizontal="center" vertical="center" wrapText="1"/>
      <protection locked="0"/>
    </xf>
    <xf numFmtId="9" fontId="28" fillId="0" borderId="7" xfId="0" applyNumberFormat="1" applyFont="1" applyFill="1" applyBorder="1" applyAlignment="1" applyProtection="1">
      <alignment horizontal="center" vertical="center" wrapText="1"/>
      <protection locked="0"/>
    </xf>
    <xf numFmtId="0" fontId="28" fillId="0" borderId="7" xfId="0" applyFont="1" applyBorder="1" applyAlignment="1">
      <alignment horizontal="center" vertical="center" wrapText="1"/>
    </xf>
    <xf numFmtId="0" fontId="28" fillId="0" borderId="7" xfId="0" applyFont="1" applyBorder="1" applyAlignment="1" applyProtection="1">
      <alignment vertical="center" wrapText="1"/>
      <protection locked="0"/>
    </xf>
    <xf numFmtId="0" fontId="28" fillId="9" borderId="7" xfId="0" applyFont="1" applyFill="1" applyBorder="1" applyAlignment="1">
      <alignment horizontal="center" vertical="center" wrapText="1"/>
    </xf>
    <xf numFmtId="0" fontId="28" fillId="9" borderId="7" xfId="0" applyFont="1" applyFill="1" applyBorder="1" applyAlignment="1" applyProtection="1">
      <alignment vertical="center" wrapText="1"/>
      <protection locked="0"/>
    </xf>
    <xf numFmtId="0" fontId="28" fillId="21" borderId="7" xfId="0" applyFont="1" applyFill="1" applyBorder="1" applyAlignment="1" applyProtection="1">
      <alignment vertical="center" wrapText="1"/>
      <protection locked="0"/>
    </xf>
    <xf numFmtId="0" fontId="28" fillId="3" borderId="7" xfId="0" applyFont="1" applyFill="1" applyBorder="1" applyAlignment="1">
      <alignment horizontal="center" vertical="center" wrapText="1"/>
    </xf>
    <xf numFmtId="0" fontId="28" fillId="0" borderId="7" xfId="0" applyFont="1" applyFill="1" applyBorder="1" applyAlignment="1" applyProtection="1">
      <alignment horizontal="center" vertical="center" wrapText="1"/>
      <protection locked="0"/>
    </xf>
    <xf numFmtId="9" fontId="28" fillId="3" borderId="7" xfId="0" applyNumberFormat="1" applyFont="1" applyFill="1" applyBorder="1" applyAlignment="1">
      <alignment horizontal="center" vertical="center" wrapText="1"/>
    </xf>
    <xf numFmtId="9" fontId="28" fillId="3" borderId="7" xfId="0" applyNumberFormat="1" applyFont="1" applyFill="1" applyBorder="1" applyAlignment="1" applyProtection="1">
      <alignment horizontal="center" vertical="center" wrapText="1"/>
      <protection locked="0"/>
    </xf>
    <xf numFmtId="0" fontId="28" fillId="0" borderId="7" xfId="0" applyFont="1" applyFill="1" applyBorder="1" applyAlignment="1">
      <alignment horizontal="center" vertical="center" wrapText="1"/>
    </xf>
    <xf numFmtId="2" fontId="28" fillId="0" borderId="7" xfId="0" applyNumberFormat="1" applyFont="1" applyFill="1" applyBorder="1" applyAlignment="1" applyProtection="1">
      <alignment horizontal="center" vertical="center" wrapText="1"/>
      <protection locked="0"/>
    </xf>
    <xf numFmtId="41" fontId="5" fillId="3" borderId="7" xfId="0" applyNumberFormat="1" applyFont="1" applyFill="1" applyBorder="1" applyAlignment="1">
      <alignment horizontal="left" vertical="center" wrapText="1"/>
    </xf>
    <xf numFmtId="0" fontId="0" fillId="3" borderId="0" xfId="0" applyFill="1" applyAlignment="1">
      <alignment vertical="center" wrapText="1"/>
    </xf>
    <xf numFmtId="164" fontId="0" fillId="3" borderId="0" xfId="5" applyFont="1" applyFill="1"/>
    <xf numFmtId="41" fontId="0" fillId="3" borderId="0" xfId="0" applyNumberFormat="1" applyFill="1"/>
    <xf numFmtId="41" fontId="0" fillId="0" borderId="0" xfId="0" applyNumberFormat="1"/>
    <xf numFmtId="172" fontId="5" fillId="4" borderId="7" xfId="5" applyNumberFormat="1" applyFont="1" applyFill="1" applyBorder="1" applyAlignment="1">
      <alignment vertical="center" wrapText="1"/>
    </xf>
    <xf numFmtId="171" fontId="0" fillId="0" borderId="0" xfId="0" applyNumberFormat="1" applyAlignment="1">
      <alignment vertical="center" wrapText="1"/>
    </xf>
    <xf numFmtId="0" fontId="0" fillId="0" borderId="0" xfId="0" applyFont="1"/>
    <xf numFmtId="174" fontId="0" fillId="0" borderId="0" xfId="5" applyNumberFormat="1" applyFont="1"/>
    <xf numFmtId="174" fontId="6" fillId="0" borderId="0" xfId="5" applyNumberFormat="1" applyFont="1"/>
    <xf numFmtId="174" fontId="16" fillId="0" borderId="0" xfId="5" applyNumberFormat="1" applyFont="1"/>
    <xf numFmtId="174" fontId="14" fillId="0" borderId="0" xfId="5" applyNumberFormat="1" applyFont="1"/>
    <xf numFmtId="174" fontId="20" fillId="0" borderId="0" xfId="5" applyNumberFormat="1" applyFont="1"/>
    <xf numFmtId="174" fontId="21" fillId="0" borderId="0" xfId="5" applyNumberFormat="1" applyFont="1"/>
    <xf numFmtId="171" fontId="52" fillId="0" borderId="7" xfId="5" applyNumberFormat="1" applyFont="1" applyFill="1" applyBorder="1" applyAlignment="1">
      <alignment horizontal="right" vertical="center" wrapText="1"/>
    </xf>
    <xf numFmtId="0" fontId="66" fillId="0" borderId="0" xfId="0" applyFont="1" applyAlignment="1"/>
    <xf numFmtId="1" fontId="80" fillId="22" borderId="0" xfId="0" applyNumberFormat="1" applyFont="1" applyFill="1" applyBorder="1" applyAlignment="1"/>
    <xf numFmtId="0" fontId="14" fillId="24" borderId="0" xfId="0" applyFont="1" applyFill="1" applyAlignment="1">
      <alignment horizontal="center" vertical="center" wrapText="1"/>
    </xf>
    <xf numFmtId="0" fontId="14" fillId="23" borderId="0" xfId="0" applyFont="1" applyFill="1" applyAlignment="1">
      <alignment horizontal="center" vertical="center" wrapText="1"/>
    </xf>
    <xf numFmtId="0" fontId="75" fillId="3" borderId="35" xfId="0" applyFont="1" applyFill="1" applyBorder="1" applyAlignment="1">
      <alignment vertical="center" wrapText="1"/>
    </xf>
    <xf numFmtId="174" fontId="19" fillId="0" borderId="0" xfId="5" applyNumberFormat="1" applyFont="1" applyAlignment="1">
      <alignment vertical="center" wrapText="1"/>
    </xf>
    <xf numFmtId="0" fontId="19" fillId="0" borderId="0" xfId="0" applyFont="1" applyAlignment="1">
      <alignment vertical="center" wrapText="1"/>
    </xf>
    <xf numFmtId="0" fontId="17" fillId="0" borderId="0" xfId="1" applyFont="1" applyFill="1" applyAlignment="1">
      <alignment wrapText="1"/>
    </xf>
    <xf numFmtId="0" fontId="19" fillId="0" borderId="0" xfId="0" applyFont="1" applyFill="1" applyAlignment="1">
      <alignment vertical="center" wrapText="1"/>
    </xf>
    <xf numFmtId="0" fontId="14" fillId="0" borderId="0" xfId="0" applyFont="1" applyAlignment="1">
      <alignment wrapText="1"/>
    </xf>
    <xf numFmtId="171" fontId="6" fillId="23" borderId="7" xfId="5" applyNumberFormat="1" applyFont="1" applyFill="1" applyBorder="1" applyAlignment="1" applyProtection="1">
      <alignment vertical="center" wrapText="1"/>
      <protection locked="0"/>
    </xf>
    <xf numFmtId="171" fontId="82" fillId="22" borderId="0" xfId="5" applyNumberFormat="1" applyFont="1" applyFill="1" applyBorder="1" applyAlignment="1"/>
    <xf numFmtId="171" fontId="83" fillId="22" borderId="0" xfId="5" applyNumberFormat="1" applyFont="1" applyFill="1" applyBorder="1" applyAlignment="1"/>
    <xf numFmtId="171" fontId="0" fillId="22" borderId="0" xfId="5" applyNumberFormat="1" applyFont="1" applyFill="1" applyAlignment="1">
      <alignment wrapText="1"/>
    </xf>
    <xf numFmtId="171" fontId="84" fillId="22" borderId="0" xfId="5" applyNumberFormat="1" applyFont="1" applyFill="1" applyBorder="1" applyAlignment="1"/>
    <xf numFmtId="0" fontId="6" fillId="21" borderId="7" xfId="0" applyFont="1" applyFill="1" applyBorder="1" applyAlignment="1" applyProtection="1">
      <alignment horizontal="center" vertical="center" wrapText="1"/>
      <protection locked="0"/>
    </xf>
    <xf numFmtId="14" fontId="6" fillId="21" borderId="7" xfId="0" applyNumberFormat="1" applyFont="1" applyFill="1" applyBorder="1" applyAlignment="1" applyProtection="1">
      <alignment horizontal="center" vertical="center" wrapText="1"/>
      <protection locked="0"/>
    </xf>
    <xf numFmtId="171" fontId="6" fillId="21" borderId="7" xfId="5" applyNumberFormat="1" applyFont="1" applyFill="1" applyBorder="1" applyAlignment="1" applyProtection="1">
      <alignment vertical="center" wrapText="1"/>
      <protection locked="0"/>
    </xf>
    <xf numFmtId="171" fontId="6" fillId="21" borderId="7" xfId="5" applyNumberFormat="1" applyFont="1" applyFill="1" applyBorder="1" applyAlignment="1">
      <alignment vertical="center" wrapText="1"/>
    </xf>
    <xf numFmtId="166" fontId="6" fillId="21" borderId="7" xfId="0" applyNumberFormat="1" applyFont="1" applyFill="1" applyBorder="1" applyAlignment="1">
      <alignment vertical="center" wrapText="1"/>
    </xf>
    <xf numFmtId="170" fontId="6" fillId="21" borderId="7" xfId="0" applyNumberFormat="1" applyFont="1" applyFill="1" applyBorder="1" applyAlignment="1" applyProtection="1">
      <alignment vertical="center" wrapText="1"/>
      <protection locked="0"/>
    </xf>
    <xf numFmtId="166" fontId="6" fillId="21" borderId="7" xfId="0" applyNumberFormat="1" applyFont="1" applyFill="1" applyBorder="1" applyAlignment="1" applyProtection="1">
      <alignment vertical="center" wrapText="1"/>
      <protection locked="0"/>
    </xf>
    <xf numFmtId="171" fontId="85" fillId="22" borderId="0" xfId="5" applyNumberFormat="1" applyFont="1" applyFill="1" applyBorder="1" applyAlignment="1"/>
    <xf numFmtId="171" fontId="6" fillId="3" borderId="0" xfId="5" applyNumberFormat="1" applyFont="1" applyFill="1"/>
    <xf numFmtId="169" fontId="6" fillId="3" borderId="0" xfId="4" applyNumberFormat="1" applyFont="1" applyFill="1"/>
    <xf numFmtId="170" fontId="5" fillId="3" borderId="35" xfId="5" applyNumberFormat="1" applyFont="1" applyFill="1" applyBorder="1" applyAlignment="1">
      <alignment vertical="center" wrapText="1"/>
    </xf>
    <xf numFmtId="170" fontId="5" fillId="3" borderId="0" xfId="5" applyNumberFormat="1" applyFont="1" applyFill="1" applyBorder="1" applyAlignment="1">
      <alignment vertical="center" wrapText="1"/>
    </xf>
    <xf numFmtId="41" fontId="7" fillId="3" borderId="7" xfId="0" applyNumberFormat="1" applyFont="1" applyFill="1" applyBorder="1" applyAlignment="1">
      <alignment horizontal="right" vertical="center" wrapText="1"/>
    </xf>
    <xf numFmtId="169" fontId="77" fillId="3" borderId="7" xfId="4" applyNumberFormat="1" applyFont="1" applyFill="1" applyBorder="1" applyAlignment="1">
      <alignment horizontal="center" vertical="center"/>
    </xf>
    <xf numFmtId="9" fontId="28" fillId="3" borderId="0" xfId="0" applyNumberFormat="1" applyFont="1" applyFill="1" applyAlignment="1">
      <alignment horizontal="center" vertical="center"/>
    </xf>
    <xf numFmtId="9" fontId="28" fillId="3" borderId="0" xfId="0" applyNumberFormat="1" applyFont="1" applyFill="1" applyAlignment="1">
      <alignment vertical="center"/>
    </xf>
    <xf numFmtId="164" fontId="28" fillId="3" borderId="0" xfId="5" applyFont="1" applyFill="1" applyAlignment="1">
      <alignment vertical="center"/>
    </xf>
    <xf numFmtId="0" fontId="77" fillId="3" borderId="7" xfId="0" applyFont="1" applyFill="1" applyBorder="1" applyAlignment="1" applyProtection="1">
      <alignment horizontal="center" vertical="center" wrapText="1"/>
      <protection locked="0"/>
    </xf>
    <xf numFmtId="41" fontId="77" fillId="3" borderId="0" xfId="0" applyNumberFormat="1" applyFont="1" applyFill="1" applyAlignment="1">
      <alignment vertical="center"/>
    </xf>
    <xf numFmtId="169" fontId="77" fillId="3" borderId="7" xfId="4" applyNumberFormat="1" applyFont="1" applyFill="1" applyBorder="1" applyAlignment="1" applyProtection="1">
      <alignment horizontal="center" vertical="center" wrapText="1"/>
      <protection locked="0"/>
    </xf>
    <xf numFmtId="169" fontId="77" fillId="3" borderId="0" xfId="4" applyNumberFormat="1" applyFont="1" applyFill="1" applyAlignment="1">
      <alignment vertical="center"/>
    </xf>
    <xf numFmtId="10" fontId="77" fillId="3" borderId="0" xfId="0" applyNumberFormat="1" applyFont="1" applyFill="1" applyAlignment="1">
      <alignment vertical="center"/>
    </xf>
    <xf numFmtId="169" fontId="77" fillId="3" borderId="0" xfId="0" applyNumberFormat="1" applyFont="1" applyFill="1" applyAlignment="1">
      <alignment vertical="center"/>
    </xf>
    <xf numFmtId="0" fontId="22" fillId="3" borderId="7" xfId="0" applyFont="1" applyFill="1" applyBorder="1" applyAlignment="1" applyProtection="1">
      <alignment vertical="center" wrapText="1"/>
      <protection locked="0"/>
    </xf>
    <xf numFmtId="0" fontId="6" fillId="3" borderId="0" xfId="0" applyFont="1" applyFill="1" applyBorder="1" applyAlignment="1" applyProtection="1">
      <alignment horizontal="left" vertical="center" wrapText="1"/>
      <protection locked="0"/>
    </xf>
    <xf numFmtId="0" fontId="6" fillId="3"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protection locked="0"/>
    </xf>
    <xf numFmtId="0" fontId="8" fillId="3" borderId="0" xfId="0" applyFont="1" applyFill="1"/>
    <xf numFmtId="41" fontId="25" fillId="12" borderId="7" xfId="0" applyNumberFormat="1" applyFont="1" applyFill="1" applyBorder="1" applyAlignment="1">
      <alignment horizontal="center" vertical="center" wrapText="1"/>
    </xf>
    <xf numFmtId="0" fontId="22" fillId="3" borderId="8" xfId="0" applyFont="1" applyFill="1" applyBorder="1" applyAlignment="1" applyProtection="1">
      <alignment vertical="center" wrapText="1"/>
      <protection locked="0"/>
    </xf>
    <xf numFmtId="0" fontId="6" fillId="3" borderId="8" xfId="0" applyFont="1" applyFill="1" applyBorder="1" applyAlignment="1" applyProtection="1">
      <alignment vertical="center" wrapText="1"/>
      <protection locked="0"/>
    </xf>
    <xf numFmtId="41" fontId="0" fillId="3" borderId="7" xfId="0" applyNumberFormat="1" applyFill="1" applyBorder="1" applyAlignment="1">
      <alignment vertical="center" wrapText="1"/>
    </xf>
    <xf numFmtId="1" fontId="0" fillId="3" borderId="0" xfId="0" applyNumberFormat="1" applyFill="1" applyAlignment="1">
      <alignment vertical="center" wrapText="1"/>
    </xf>
    <xf numFmtId="41" fontId="0" fillId="3" borderId="0" xfId="0" applyNumberFormat="1" applyFill="1" applyAlignment="1">
      <alignment vertical="center" wrapText="1"/>
    </xf>
    <xf numFmtId="171" fontId="22" fillId="3" borderId="7" xfId="5" applyNumberFormat="1" applyFont="1" applyFill="1" applyBorder="1" applyAlignment="1" applyProtection="1">
      <alignment vertical="center" wrapText="1"/>
      <protection locked="0"/>
    </xf>
    <xf numFmtId="172" fontId="25" fillId="12" borderId="20" xfId="5" applyNumberFormat="1" applyFont="1" applyFill="1" applyBorder="1" applyAlignment="1">
      <alignment vertical="center" wrapText="1"/>
    </xf>
    <xf numFmtId="171" fontId="75" fillId="3" borderId="0" xfId="5" applyNumberFormat="1" applyFont="1" applyFill="1" applyAlignment="1">
      <alignment vertical="center" wrapText="1"/>
    </xf>
    <xf numFmtId="1" fontId="78" fillId="3" borderId="0" xfId="0" applyNumberFormat="1" applyFont="1" applyFill="1" applyAlignment="1">
      <alignment vertical="center" wrapText="1"/>
    </xf>
    <xf numFmtId="171" fontId="0" fillId="3" borderId="0" xfId="5" applyNumberFormat="1" applyFont="1" applyFill="1"/>
    <xf numFmtId="171" fontId="52" fillId="3" borderId="7" xfId="5" applyNumberFormat="1" applyFont="1" applyFill="1" applyBorder="1" applyAlignment="1">
      <alignment horizontal="right" vertical="center" wrapText="1"/>
    </xf>
    <xf numFmtId="0" fontId="14" fillId="3" borderId="7" xfId="0" applyFont="1" applyFill="1" applyBorder="1"/>
    <xf numFmtId="41" fontId="52" fillId="3" borderId="7" xfId="5" applyNumberFormat="1" applyFont="1" applyFill="1" applyBorder="1" applyAlignment="1">
      <alignment horizontal="right" vertical="center" wrapText="1"/>
    </xf>
    <xf numFmtId="0" fontId="82" fillId="3" borderId="0" xfId="0" applyFont="1" applyFill="1" applyBorder="1" applyAlignment="1"/>
    <xf numFmtId="171" fontId="0" fillId="3" borderId="0" xfId="5" applyNumberFormat="1" applyFont="1" applyFill="1" applyAlignment="1">
      <alignment wrapText="1"/>
    </xf>
    <xf numFmtId="0" fontId="86" fillId="0" borderId="0" xfId="0" applyFont="1" applyAlignment="1">
      <alignment vertical="center"/>
    </xf>
    <xf numFmtId="169" fontId="77" fillId="3" borderId="7" xfId="0" applyNumberFormat="1" applyFont="1" applyFill="1" applyBorder="1" applyAlignment="1" applyProtection="1">
      <alignment horizontal="center" vertical="center" wrapText="1"/>
      <protection locked="0"/>
    </xf>
    <xf numFmtId="41" fontId="79" fillId="3" borderId="0" xfId="0" applyNumberFormat="1" applyFont="1" applyFill="1" applyBorder="1" applyAlignment="1"/>
    <xf numFmtId="171" fontId="5" fillId="3" borderId="0" xfId="5" applyNumberFormat="1" applyFont="1" applyFill="1" applyBorder="1" applyAlignment="1">
      <alignment vertical="center" wrapText="1"/>
    </xf>
    <xf numFmtId="0" fontId="22" fillId="3" borderId="0" xfId="0" applyFont="1" applyFill="1" applyAlignment="1"/>
    <xf numFmtId="0" fontId="66" fillId="3" borderId="0" xfId="0" applyFont="1" applyFill="1" applyAlignment="1"/>
    <xf numFmtId="174" fontId="20" fillId="3" borderId="0" xfId="5" applyNumberFormat="1" applyFont="1" applyFill="1"/>
    <xf numFmtId="0" fontId="0" fillId="0" borderId="0" xfId="0" applyAlignment="1">
      <alignment horizontal="left" wrapText="1"/>
    </xf>
    <xf numFmtId="0" fontId="24" fillId="14" borderId="12" xfId="0" applyFont="1" applyFill="1" applyBorder="1" applyAlignment="1">
      <alignment horizontal="center" vertical="center"/>
    </xf>
    <xf numFmtId="0" fontId="24" fillId="14" borderId="0" xfId="0"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7" fillId="6" borderId="7" xfId="0" applyFont="1" applyFill="1" applyBorder="1" applyAlignment="1">
      <alignment horizontal="left" vertical="center" wrapText="1" readingOrder="1"/>
    </xf>
    <xf numFmtId="0" fontId="7" fillId="5" borderId="7" xfId="0" applyFont="1" applyFill="1" applyBorder="1" applyAlignment="1">
      <alignment horizontal="left" vertical="center" readingOrder="1"/>
    </xf>
    <xf numFmtId="0" fontId="24" fillId="12" borderId="7" xfId="0" applyFont="1" applyFill="1" applyBorder="1" applyAlignment="1">
      <alignment horizontal="left" vertical="center"/>
    </xf>
    <xf numFmtId="0" fontId="28" fillId="3" borderId="0" xfId="0" applyFont="1" applyFill="1" applyAlignment="1">
      <alignment horizontal="center" vertical="center" wrapText="1"/>
    </xf>
    <xf numFmtId="0" fontId="28" fillId="0" borderId="0" xfId="0" applyFont="1" applyAlignment="1">
      <alignment horizontal="center" vertical="center" wrapText="1"/>
    </xf>
    <xf numFmtId="0" fontId="25" fillId="12" borderId="7" xfId="0" applyFont="1" applyFill="1" applyBorder="1" applyAlignment="1">
      <alignment horizontal="left" vertical="center"/>
    </xf>
    <xf numFmtId="0" fontId="61" fillId="12" borderId="7" xfId="0" applyFont="1" applyFill="1" applyBorder="1" applyAlignment="1">
      <alignment horizontal="left" vertical="center" wrapText="1"/>
    </xf>
    <xf numFmtId="0" fontId="25" fillId="12" borderId="7" xfId="0" applyFont="1" applyFill="1" applyBorder="1" applyAlignment="1">
      <alignment horizontal="left" vertical="center" wrapText="1"/>
    </xf>
    <xf numFmtId="0" fontId="25" fillId="12" borderId="7" xfId="0" applyFont="1" applyFill="1" applyBorder="1" applyAlignment="1">
      <alignment horizontal="left" wrapText="1"/>
    </xf>
    <xf numFmtId="0" fontId="25" fillId="12" borderId="10" xfId="0" applyFont="1" applyFill="1" applyBorder="1" applyAlignment="1">
      <alignment horizontal="center" vertical="center" wrapText="1"/>
    </xf>
    <xf numFmtId="0" fontId="25" fillId="12"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25" fillId="12" borderId="26"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6" fillId="3" borderId="7" xfId="0" applyFont="1" applyFill="1" applyBorder="1" applyAlignment="1" applyProtection="1">
      <alignment vertical="top" wrapText="1"/>
      <protection locked="0"/>
    </xf>
    <xf numFmtId="0" fontId="25" fillId="12" borderId="42" xfId="0" applyFont="1" applyFill="1" applyBorder="1" applyAlignment="1">
      <alignment horizontal="right" vertical="center" wrapText="1"/>
    </xf>
    <xf numFmtId="0" fontId="25" fillId="12" borderId="43" xfId="0" applyFont="1" applyFill="1" applyBorder="1" applyAlignment="1">
      <alignment horizontal="right" vertical="center" wrapText="1"/>
    </xf>
    <xf numFmtId="0" fontId="25" fillId="12" borderId="44" xfId="0" applyFont="1" applyFill="1" applyBorder="1" applyAlignment="1">
      <alignment horizontal="right" vertical="center" wrapText="1"/>
    </xf>
    <xf numFmtId="41" fontId="5" fillId="3" borderId="7" xfId="0" applyNumberFormat="1" applyFont="1" applyFill="1" applyBorder="1" applyAlignment="1">
      <alignment horizontal="left" vertical="center" wrapText="1"/>
    </xf>
    <xf numFmtId="0" fontId="7" fillId="3" borderId="7" xfId="0" applyFont="1" applyFill="1" applyBorder="1" applyAlignment="1">
      <alignment horizontal="left" vertical="center"/>
    </xf>
    <xf numFmtId="0" fontId="5" fillId="3" borderId="0" xfId="0" applyFont="1" applyFill="1" applyBorder="1" applyAlignment="1">
      <alignment horizontal="center" vertical="center" wrapText="1"/>
    </xf>
    <xf numFmtId="0" fontId="6" fillId="3" borderId="0" xfId="0" applyFont="1" applyFill="1" applyAlignment="1">
      <alignment horizontal="center" wrapText="1"/>
    </xf>
    <xf numFmtId="0" fontId="5" fillId="15" borderId="7" xfId="0" applyFont="1" applyFill="1" applyBorder="1" applyAlignment="1">
      <alignment horizontal="center" vertical="center" wrapText="1"/>
    </xf>
    <xf numFmtId="0" fontId="5" fillId="3" borderId="0" xfId="0" applyFont="1" applyFill="1" applyBorder="1" applyAlignment="1">
      <alignment horizontal="center" vertical="center" wrapText="1" readingOrder="1"/>
    </xf>
    <xf numFmtId="41" fontId="25" fillId="12" borderId="7" xfId="0" applyNumberFormat="1" applyFont="1" applyFill="1" applyBorder="1" applyAlignment="1">
      <alignment horizontal="center" vertical="center" wrapText="1"/>
    </xf>
    <xf numFmtId="0" fontId="25" fillId="12" borderId="7" xfId="0" applyFont="1" applyFill="1" applyBorder="1" applyAlignment="1" applyProtection="1">
      <alignment horizontal="left" vertical="center"/>
      <protection locked="0"/>
    </xf>
    <xf numFmtId="0" fontId="25" fillId="12" borderId="32" xfId="0" applyFont="1" applyFill="1" applyBorder="1" applyAlignment="1">
      <alignment horizontal="left" vertical="center"/>
    </xf>
    <xf numFmtId="0" fontId="25" fillId="12" borderId="33" xfId="0" applyFont="1" applyFill="1" applyBorder="1" applyAlignment="1">
      <alignment horizontal="left" vertical="center"/>
    </xf>
    <xf numFmtId="0" fontId="25" fillId="12" borderId="34" xfId="0" applyFont="1" applyFill="1" applyBorder="1" applyAlignment="1">
      <alignment horizontal="left" vertical="center"/>
    </xf>
    <xf numFmtId="0" fontId="6" fillId="9" borderId="23" xfId="0" applyFont="1" applyFill="1" applyBorder="1" applyAlignment="1">
      <alignment horizontal="left" vertical="center"/>
    </xf>
    <xf numFmtId="0" fontId="6" fillId="9" borderId="24" xfId="0" applyFont="1" applyFill="1" applyBorder="1" applyAlignment="1">
      <alignment horizontal="left" vertical="center"/>
    </xf>
    <xf numFmtId="0" fontId="6" fillId="9" borderId="25" xfId="0" applyFont="1" applyFill="1" applyBorder="1" applyAlignment="1">
      <alignment horizontal="left" vertical="center"/>
    </xf>
    <xf numFmtId="0" fontId="6" fillId="9" borderId="12" xfId="0" applyFont="1" applyFill="1" applyBorder="1" applyAlignment="1">
      <alignment horizontal="left" vertical="center"/>
    </xf>
    <xf numFmtId="0" fontId="6" fillId="9" borderId="0" xfId="0" applyFont="1" applyFill="1" applyBorder="1" applyAlignment="1">
      <alignment horizontal="left" vertical="center"/>
    </xf>
    <xf numFmtId="0" fontId="6" fillId="9" borderId="13" xfId="0" applyFont="1" applyFill="1" applyBorder="1" applyAlignment="1">
      <alignment horizontal="left" vertical="center"/>
    </xf>
    <xf numFmtId="0" fontId="6" fillId="9" borderId="14" xfId="0" applyFont="1" applyFill="1" applyBorder="1" applyAlignment="1">
      <alignment horizontal="left" vertical="center"/>
    </xf>
    <xf numFmtId="0" fontId="6" fillId="9" borderId="15" xfId="0" applyFont="1" applyFill="1" applyBorder="1" applyAlignment="1">
      <alignment horizontal="left" vertical="center"/>
    </xf>
    <xf numFmtId="0" fontId="6" fillId="9" borderId="16" xfId="0" applyFont="1" applyFill="1" applyBorder="1" applyAlignment="1">
      <alignment horizontal="left" vertical="center"/>
    </xf>
    <xf numFmtId="0" fontId="25" fillId="12" borderId="7" xfId="0" applyFont="1" applyFill="1" applyBorder="1" applyAlignment="1">
      <alignment horizontal="center" vertical="center" textRotation="90"/>
    </xf>
    <xf numFmtId="41" fontId="25" fillId="12" borderId="7" xfId="0" applyNumberFormat="1" applyFont="1" applyFill="1" applyBorder="1" applyAlignment="1">
      <alignment horizontal="left" vertical="center" wrapText="1"/>
    </xf>
    <xf numFmtId="0" fontId="48" fillId="20" borderId="35" xfId="0" applyFont="1" applyFill="1" applyBorder="1" applyAlignment="1">
      <alignment horizontal="left" vertical="top" wrapText="1"/>
    </xf>
    <xf numFmtId="0" fontId="48" fillId="20" borderId="0" xfId="0" applyFont="1" applyFill="1" applyBorder="1" applyAlignment="1">
      <alignment horizontal="left" vertical="top" wrapText="1"/>
    </xf>
    <xf numFmtId="0" fontId="47" fillId="18"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3" borderId="0" xfId="0" applyFill="1" applyAlignment="1">
      <alignment horizontal="center"/>
    </xf>
    <xf numFmtId="165" fontId="25" fillId="12" borderId="7" xfId="0" applyNumberFormat="1" applyFont="1" applyFill="1" applyBorder="1" applyAlignment="1">
      <alignment horizontal="center" vertical="center" wrapText="1"/>
    </xf>
    <xf numFmtId="174" fontId="81" fillId="3" borderId="35" xfId="5" applyNumberFormat="1" applyFont="1" applyFill="1" applyBorder="1" applyAlignment="1">
      <alignment horizontal="center" wrapText="1"/>
    </xf>
    <xf numFmtId="174" fontId="81" fillId="3" borderId="0" xfId="5" applyNumberFormat="1" applyFont="1" applyFill="1" applyAlignment="1">
      <alignment horizontal="center" wrapText="1"/>
    </xf>
    <xf numFmtId="0" fontId="67" fillId="12" borderId="7" xfId="0" applyFont="1" applyFill="1" applyBorder="1" applyAlignment="1">
      <alignment horizontal="center" vertical="center" wrapText="1"/>
    </xf>
    <xf numFmtId="0" fontId="67" fillId="12" borderId="7" xfId="0" applyFont="1" applyFill="1" applyBorder="1" applyAlignment="1">
      <alignment horizontal="center" vertical="center"/>
    </xf>
    <xf numFmtId="164" fontId="67" fillId="12" borderId="7" xfId="5" applyFont="1" applyFill="1" applyBorder="1" applyAlignment="1">
      <alignment horizontal="center" vertical="center" wrapText="1"/>
    </xf>
    <xf numFmtId="0" fontId="25" fillId="12" borderId="27" xfId="0" applyFont="1" applyFill="1" applyBorder="1" applyAlignment="1">
      <alignment horizontal="left" vertical="center"/>
    </xf>
    <xf numFmtId="0" fontId="25" fillId="12" borderId="28" xfId="0" applyFont="1" applyFill="1" applyBorder="1" applyAlignment="1">
      <alignment horizontal="left" vertical="center"/>
    </xf>
    <xf numFmtId="0" fontId="25" fillId="12" borderId="18" xfId="0" applyFont="1" applyFill="1" applyBorder="1" applyAlignment="1">
      <alignment horizontal="left" vertical="center"/>
    </xf>
    <xf numFmtId="0" fontId="25" fillId="12" borderId="9" xfId="0" applyFont="1" applyFill="1" applyBorder="1" applyAlignment="1">
      <alignment horizontal="left" vertical="center"/>
    </xf>
    <xf numFmtId="0" fontId="66" fillId="0" borderId="0" xfId="0" applyFont="1" applyBorder="1" applyAlignment="1">
      <alignment horizontal="center"/>
    </xf>
    <xf numFmtId="0" fontId="70" fillId="8" borderId="7" xfId="0" applyFont="1" applyFill="1" applyBorder="1" applyAlignment="1">
      <alignment horizontal="right" wrapText="1"/>
    </xf>
    <xf numFmtId="166" fontId="70" fillId="8" borderId="7" xfId="5" applyNumberFormat="1" applyFont="1" applyFill="1" applyBorder="1" applyAlignment="1">
      <alignment horizontal="center" vertical="center" wrapText="1"/>
    </xf>
    <xf numFmtId="0" fontId="11" fillId="13" borderId="0" xfId="0" applyFont="1" applyFill="1" applyAlignment="1">
      <alignment horizontal="left"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0" fillId="3" borderId="3" xfId="0" applyFont="1" applyFill="1" applyBorder="1" applyAlignment="1" applyProtection="1">
      <alignment vertical="center" wrapText="1"/>
      <protection locked="0"/>
    </xf>
    <xf numFmtId="0" fontId="0" fillId="3" borderId="4" xfId="0" applyFont="1" applyFill="1" applyBorder="1" applyAlignment="1" applyProtection="1">
      <alignment vertical="center" wrapText="1"/>
      <protection locked="0"/>
    </xf>
    <xf numFmtId="0" fontId="0" fillId="3" borderId="5" xfId="0" applyFont="1" applyFill="1" applyBorder="1" applyAlignment="1" applyProtection="1">
      <alignment vertical="center" wrapText="1"/>
      <protection locked="0"/>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0" fillId="0" borderId="0" xfId="0" applyAlignment="1">
      <alignment horizontal="center" vertical="center"/>
    </xf>
    <xf numFmtId="0" fontId="0" fillId="3" borderId="3" xfId="0" applyFont="1" applyFill="1" applyBorder="1" applyAlignment="1" applyProtection="1">
      <alignment vertical="center"/>
      <protection locked="0"/>
    </xf>
    <xf numFmtId="0" fontId="0" fillId="3" borderId="4"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0" xfId="0" applyBorder="1" applyAlignment="1">
      <alignment horizontal="center" vertical="center"/>
    </xf>
    <xf numFmtId="167" fontId="3" fillId="3" borderId="1" xfId="2" applyNumberFormat="1" applyFont="1" applyFill="1" applyBorder="1" applyAlignment="1">
      <alignment horizontal="left" vertical="center"/>
    </xf>
    <xf numFmtId="0" fontId="0" fillId="3" borderId="3" xfId="0" applyFill="1" applyBorder="1" applyAlignment="1" applyProtection="1">
      <alignment vertical="top"/>
      <protection locked="0"/>
    </xf>
    <xf numFmtId="0" fontId="0" fillId="3" borderId="4" xfId="0" applyFill="1" applyBorder="1" applyAlignment="1" applyProtection="1">
      <alignment vertical="top"/>
      <protection locked="0"/>
    </xf>
    <xf numFmtId="0" fontId="0" fillId="3" borderId="5" xfId="0" applyFill="1" applyBorder="1" applyAlignment="1" applyProtection="1">
      <alignment vertical="top"/>
      <protection locked="0"/>
    </xf>
    <xf numFmtId="0" fontId="75" fillId="3" borderId="35" xfId="0" applyFont="1" applyFill="1" applyBorder="1" applyAlignment="1">
      <alignment horizontal="center" vertical="center" wrapText="1"/>
    </xf>
    <xf numFmtId="171" fontId="6" fillId="4" borderId="8" xfId="5" applyNumberFormat="1" applyFont="1" applyFill="1" applyBorder="1" applyAlignment="1">
      <alignment horizontal="center" vertical="center" wrapText="1"/>
    </xf>
    <xf numFmtId="171" fontId="6" fillId="4" borderId="6" xfId="5" applyNumberFormat="1" applyFont="1" applyFill="1" applyBorder="1" applyAlignment="1">
      <alignment horizontal="center" vertical="center" wrapText="1"/>
    </xf>
    <xf numFmtId="171" fontId="6" fillId="4" borderId="10" xfId="5" applyNumberFormat="1" applyFont="1" applyFill="1" applyBorder="1" applyAlignment="1">
      <alignment horizontal="center" vertical="center" wrapText="1"/>
    </xf>
    <xf numFmtId="166" fontId="6" fillId="4" borderId="8" xfId="0" applyNumberFormat="1" applyFont="1" applyFill="1" applyBorder="1" applyAlignment="1">
      <alignment horizontal="center" vertical="center" wrapText="1"/>
    </xf>
    <xf numFmtId="166" fontId="6" fillId="4" borderId="6" xfId="0" applyNumberFormat="1" applyFont="1" applyFill="1" applyBorder="1" applyAlignment="1">
      <alignment horizontal="center" vertical="center" wrapText="1"/>
    </xf>
    <xf numFmtId="166" fontId="6" fillId="4" borderId="10" xfId="0" applyNumberFormat="1" applyFont="1" applyFill="1" applyBorder="1" applyAlignment="1">
      <alignment horizontal="center" vertical="center" wrapText="1"/>
    </xf>
    <xf numFmtId="0" fontId="61" fillId="12" borderId="7"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wrapText="1"/>
      <protection locked="0"/>
    </xf>
    <xf numFmtId="0" fontId="6" fillId="2" borderId="18" xfId="0" applyFont="1" applyFill="1" applyBorder="1" applyAlignment="1" applyProtection="1">
      <alignment horizontal="left" wrapText="1"/>
      <protection locked="0"/>
    </xf>
    <xf numFmtId="0" fontId="6" fillId="2" borderId="9" xfId="0" applyFont="1" applyFill="1" applyBorder="1" applyAlignment="1" applyProtection="1">
      <alignment horizontal="left" wrapText="1"/>
      <protection locked="0"/>
    </xf>
    <xf numFmtId="0" fontId="6" fillId="2" borderId="7" xfId="0" applyFont="1" applyFill="1" applyBorder="1" applyAlignment="1" applyProtection="1">
      <alignment horizontal="left" wrapText="1"/>
      <protection locked="0"/>
    </xf>
    <xf numFmtId="0" fontId="6" fillId="2" borderId="7" xfId="0" applyFont="1" applyFill="1" applyBorder="1" applyAlignment="1">
      <alignment horizontal="left" wrapText="1"/>
    </xf>
    <xf numFmtId="0" fontId="61" fillId="12" borderId="7" xfId="0" applyFont="1" applyFill="1" applyBorder="1" applyAlignment="1">
      <alignment horizontal="center" vertical="center" wrapText="1"/>
    </xf>
    <xf numFmtId="0" fontId="5" fillId="3" borderId="18" xfId="0" applyFont="1" applyFill="1" applyBorder="1" applyAlignment="1">
      <alignment horizontal="left" vertical="center" wrapText="1"/>
    </xf>
    <xf numFmtId="0" fontId="61" fillId="12" borderId="22" xfId="0" applyFont="1" applyFill="1" applyBorder="1" applyAlignment="1">
      <alignment horizontal="center" vertical="center" wrapText="1"/>
    </xf>
    <xf numFmtId="0" fontId="61" fillId="12" borderId="18" xfId="0" applyFont="1" applyFill="1" applyBorder="1" applyAlignment="1">
      <alignment horizontal="center" vertical="center" wrapText="1"/>
    </xf>
    <xf numFmtId="0" fontId="61" fillId="12" borderId="9" xfId="0" applyFont="1" applyFill="1" applyBorder="1" applyAlignment="1">
      <alignment horizontal="center" vertical="center" wrapText="1"/>
    </xf>
    <xf numFmtId="0" fontId="61" fillId="12" borderId="8" xfId="0" applyFont="1" applyFill="1" applyBorder="1" applyAlignment="1">
      <alignment horizontal="center" vertical="center" wrapText="1"/>
    </xf>
    <xf numFmtId="0" fontId="61" fillId="12" borderId="10" xfId="0" applyFont="1" applyFill="1" applyBorder="1" applyAlignment="1">
      <alignment horizontal="center" vertical="center" wrapText="1"/>
    </xf>
    <xf numFmtId="0" fontId="6" fillId="3" borderId="1" xfId="0" applyFont="1" applyFill="1" applyBorder="1" applyAlignment="1">
      <alignment horizontal="left" wrapText="1"/>
    </xf>
    <xf numFmtId="171" fontId="6" fillId="3" borderId="8" xfId="5" applyNumberFormat="1" applyFont="1" applyFill="1" applyBorder="1" applyAlignment="1" applyProtection="1">
      <alignment horizontal="center" vertical="center" wrapText="1"/>
      <protection locked="0"/>
    </xf>
    <xf numFmtId="171" fontId="6" fillId="3" borderId="6" xfId="5" applyNumberFormat="1" applyFont="1" applyFill="1" applyBorder="1" applyAlignment="1" applyProtection="1">
      <alignment horizontal="center" vertical="center" wrapText="1"/>
      <protection locked="0"/>
    </xf>
    <xf numFmtId="171" fontId="6" fillId="3" borderId="10" xfId="5" applyNumberFormat="1" applyFont="1" applyFill="1" applyBorder="1" applyAlignment="1" applyProtection="1">
      <alignment horizontal="center" vertical="center" wrapText="1"/>
      <protection locked="0"/>
    </xf>
    <xf numFmtId="0" fontId="61" fillId="12" borderId="22" xfId="0" applyFont="1" applyFill="1" applyBorder="1" applyAlignment="1">
      <alignment horizontal="left" vertical="center" wrapText="1"/>
    </xf>
    <xf numFmtId="0" fontId="61" fillId="12" borderId="18" xfId="0" applyFont="1" applyFill="1" applyBorder="1" applyAlignment="1">
      <alignment horizontal="left" vertical="center" wrapText="1"/>
    </xf>
    <xf numFmtId="0" fontId="61" fillId="12" borderId="9" xfId="0" applyFont="1" applyFill="1" applyBorder="1" applyAlignment="1">
      <alignment horizontal="left" vertical="center" wrapText="1"/>
    </xf>
    <xf numFmtId="0" fontId="6" fillId="3" borderId="22" xfId="0" applyFont="1" applyFill="1" applyBorder="1" applyAlignment="1" applyProtection="1">
      <alignment horizontal="left" wrapText="1"/>
      <protection locked="0"/>
    </xf>
    <xf numFmtId="0" fontId="6" fillId="3" borderId="18" xfId="0" applyFont="1" applyFill="1" applyBorder="1" applyAlignment="1" applyProtection="1">
      <alignment horizontal="left" wrapText="1"/>
      <protection locked="0"/>
    </xf>
    <xf numFmtId="0" fontId="6" fillId="3" borderId="9" xfId="0" applyFont="1" applyFill="1" applyBorder="1" applyAlignment="1" applyProtection="1">
      <alignment horizontal="left" wrapText="1"/>
      <protection locked="0"/>
    </xf>
    <xf numFmtId="0" fontId="5" fillId="4" borderId="17" xfId="0" applyFont="1" applyFill="1" applyBorder="1" applyAlignment="1">
      <alignment horizontal="center" wrapText="1"/>
    </xf>
    <xf numFmtId="0" fontId="25" fillId="12" borderId="22" xfId="0" applyFont="1" applyFill="1" applyBorder="1" applyAlignment="1">
      <alignment horizontal="right" wrapText="1"/>
    </xf>
    <xf numFmtId="0" fontId="25" fillId="12" borderId="18" xfId="0" applyFont="1" applyFill="1" applyBorder="1" applyAlignment="1">
      <alignment horizontal="right" wrapText="1"/>
    </xf>
    <xf numFmtId="0" fontId="25" fillId="12" borderId="9" xfId="0" applyFont="1" applyFill="1" applyBorder="1" applyAlignment="1">
      <alignment horizontal="right" wrapText="1"/>
    </xf>
    <xf numFmtId="0" fontId="27" fillId="12" borderId="7" xfId="0" applyFont="1" applyFill="1" applyBorder="1" applyAlignment="1" applyProtection="1">
      <alignment horizontal="left" vertical="center" wrapText="1"/>
      <protection locked="0"/>
    </xf>
    <xf numFmtId="0" fontId="29" fillId="12" borderId="7" xfId="0" applyFont="1" applyFill="1" applyBorder="1" applyAlignment="1" applyProtection="1">
      <alignment horizontal="left" vertical="center"/>
      <protection locked="0"/>
    </xf>
    <xf numFmtId="0" fontId="27" fillId="12" borderId="7" xfId="0" applyFont="1" applyFill="1" applyBorder="1" applyAlignment="1">
      <alignment horizontal="left" vertical="center" wrapText="1"/>
    </xf>
    <xf numFmtId="0" fontId="26" fillId="3" borderId="18" xfId="0" applyFont="1" applyFill="1" applyBorder="1" applyAlignment="1">
      <alignment horizontal="left" vertical="center" wrapText="1"/>
    </xf>
    <xf numFmtId="0" fontId="27" fillId="12" borderId="7" xfId="0" applyFont="1" applyFill="1" applyBorder="1" applyAlignment="1">
      <alignment horizontal="center" vertical="center" wrapText="1"/>
    </xf>
    <xf numFmtId="0" fontId="27" fillId="12" borderId="22"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27" fillId="12" borderId="9" xfId="0" applyFont="1" applyFill="1" applyBorder="1" applyAlignment="1">
      <alignment horizontal="center" vertical="center" wrapText="1"/>
    </xf>
    <xf numFmtId="0" fontId="10" fillId="3" borderId="1" xfId="0" applyFont="1" applyFill="1" applyBorder="1" applyAlignment="1">
      <alignment horizontal="left" wrapText="1"/>
    </xf>
    <xf numFmtId="0" fontId="27" fillId="12" borderId="22" xfId="0" applyFont="1" applyFill="1" applyBorder="1" applyAlignment="1">
      <alignment horizontal="left" vertical="center" wrapText="1"/>
    </xf>
    <xf numFmtId="0" fontId="27" fillId="12" borderId="18" xfId="0" applyFont="1" applyFill="1" applyBorder="1" applyAlignment="1">
      <alignment horizontal="left" vertical="center" wrapText="1"/>
    </xf>
    <xf numFmtId="0" fontId="27" fillId="12" borderId="9" xfId="0" applyFont="1" applyFill="1" applyBorder="1" applyAlignment="1">
      <alignment horizontal="left" vertical="center" wrapText="1"/>
    </xf>
    <xf numFmtId="0" fontId="10" fillId="3" borderId="22" xfId="0" applyFont="1" applyFill="1" applyBorder="1" applyAlignment="1" applyProtection="1">
      <alignment horizontal="left" wrapText="1"/>
      <protection locked="0"/>
    </xf>
    <xf numFmtId="0" fontId="10" fillId="3" borderId="18" xfId="0" applyFont="1" applyFill="1" applyBorder="1" applyAlignment="1" applyProtection="1">
      <alignment horizontal="left" wrapText="1"/>
      <protection locked="0"/>
    </xf>
    <xf numFmtId="0" fontId="10" fillId="3" borderId="9" xfId="0" applyFont="1" applyFill="1" applyBorder="1" applyAlignment="1" applyProtection="1">
      <alignment horizontal="left" wrapText="1"/>
      <protection locked="0"/>
    </xf>
    <xf numFmtId="0" fontId="26" fillId="4" borderId="17" xfId="0" applyFont="1" applyFill="1" applyBorder="1" applyAlignment="1">
      <alignment horizontal="center" wrapText="1"/>
    </xf>
    <xf numFmtId="0" fontId="29" fillId="12" borderId="22" xfId="0" applyFont="1" applyFill="1" applyBorder="1" applyAlignment="1">
      <alignment horizontal="right" wrapText="1"/>
    </xf>
    <xf numFmtId="0" fontId="29" fillId="12" borderId="18" xfId="0" applyFont="1" applyFill="1" applyBorder="1" applyAlignment="1">
      <alignment horizontal="right" wrapText="1"/>
    </xf>
    <xf numFmtId="0" fontId="29" fillId="12" borderId="9" xfId="0" applyFont="1" applyFill="1" applyBorder="1" applyAlignment="1">
      <alignment horizontal="right" wrapText="1"/>
    </xf>
    <xf numFmtId="0" fontId="10" fillId="2" borderId="7" xfId="0" applyFont="1" applyFill="1" applyBorder="1" applyAlignment="1" applyProtection="1">
      <alignment horizontal="left" wrapText="1"/>
      <protection locked="0"/>
    </xf>
    <xf numFmtId="0" fontId="27" fillId="12" borderId="8" xfId="0" applyFont="1" applyFill="1" applyBorder="1" applyAlignment="1">
      <alignment horizontal="center" vertical="center" wrapText="1"/>
    </xf>
    <xf numFmtId="0" fontId="27" fillId="12" borderId="10" xfId="0" applyFont="1" applyFill="1" applyBorder="1" applyAlignment="1">
      <alignment horizontal="center" vertical="center" wrapText="1"/>
    </xf>
    <xf numFmtId="171" fontId="10" fillId="3" borderId="8" xfId="5" applyNumberFormat="1" applyFont="1" applyFill="1" applyBorder="1" applyAlignment="1" applyProtection="1">
      <alignment horizontal="center" vertical="center" wrapText="1"/>
      <protection locked="0"/>
    </xf>
    <xf numFmtId="171" fontId="10" fillId="3" borderId="6" xfId="5" applyNumberFormat="1" applyFont="1" applyFill="1" applyBorder="1" applyAlignment="1" applyProtection="1">
      <alignment horizontal="center" vertical="center" wrapText="1"/>
      <protection locked="0"/>
    </xf>
    <xf numFmtId="171" fontId="10" fillId="3" borderId="10" xfId="5" applyNumberFormat="1" applyFont="1" applyFill="1" applyBorder="1" applyAlignment="1" applyProtection="1">
      <alignment horizontal="center" vertical="center" wrapText="1"/>
      <protection locked="0"/>
    </xf>
    <xf numFmtId="171" fontId="10" fillId="4" borderId="8" xfId="5" applyNumberFormat="1" applyFont="1" applyFill="1" applyBorder="1" applyAlignment="1">
      <alignment horizontal="center" vertical="center" wrapText="1"/>
    </xf>
    <xf numFmtId="171" fontId="10" fillId="4" borderId="6" xfId="5" applyNumberFormat="1" applyFont="1" applyFill="1" applyBorder="1" applyAlignment="1">
      <alignment horizontal="center" vertical="center" wrapText="1"/>
    </xf>
    <xf numFmtId="171" fontId="10" fillId="4" borderId="10" xfId="5" applyNumberFormat="1" applyFont="1" applyFill="1" applyBorder="1" applyAlignment="1">
      <alignment horizontal="center" vertical="center" wrapText="1"/>
    </xf>
    <xf numFmtId="166" fontId="10" fillId="4" borderId="8" xfId="0" applyNumberFormat="1" applyFont="1" applyFill="1" applyBorder="1" applyAlignment="1">
      <alignment horizontal="center" vertical="center" wrapText="1"/>
    </xf>
    <xf numFmtId="166" fontId="10" fillId="4" borderId="6" xfId="0" applyNumberFormat="1" applyFont="1" applyFill="1" applyBorder="1" applyAlignment="1">
      <alignment horizontal="center" vertical="center" wrapText="1"/>
    </xf>
    <xf numFmtId="166" fontId="10" fillId="4" borderId="10" xfId="0" applyNumberFormat="1" applyFont="1" applyFill="1" applyBorder="1" applyAlignment="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1" fillId="12" borderId="22"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wrapText="1"/>
      <protection locked="0"/>
    </xf>
    <xf numFmtId="0" fontId="5" fillId="3" borderId="38" xfId="0" applyFont="1" applyFill="1" applyBorder="1" applyAlignment="1">
      <alignment horizontal="left" vertical="center" wrapText="1"/>
    </xf>
    <xf numFmtId="171" fontId="6" fillId="23" borderId="8" xfId="5" applyNumberFormat="1" applyFont="1" applyFill="1" applyBorder="1" applyAlignment="1" applyProtection="1">
      <alignment horizontal="center" vertical="center" wrapText="1"/>
      <protection locked="0"/>
    </xf>
    <xf numFmtId="171" fontId="6" fillId="23" borderId="10" xfId="5" applyNumberFormat="1" applyFont="1" applyFill="1" applyBorder="1" applyAlignment="1" applyProtection="1">
      <alignment horizontal="center" vertical="center" wrapText="1"/>
      <protection locked="0"/>
    </xf>
    <xf numFmtId="0" fontId="6" fillId="3" borderId="7" xfId="0" applyFont="1" applyFill="1" applyBorder="1" applyAlignment="1" applyProtection="1">
      <alignment horizontal="left" wrapText="1"/>
      <protection locked="0"/>
    </xf>
    <xf numFmtId="171" fontId="6" fillId="0" borderId="8" xfId="5" applyNumberFormat="1" applyFont="1" applyFill="1" applyBorder="1" applyAlignment="1" applyProtection="1">
      <alignment horizontal="center" vertical="center" wrapText="1"/>
      <protection locked="0"/>
    </xf>
    <xf numFmtId="171" fontId="6" fillId="0" borderId="6" xfId="5" applyNumberFormat="1" applyFont="1" applyFill="1" applyBorder="1" applyAlignment="1" applyProtection="1">
      <alignment horizontal="center" vertical="center" wrapText="1"/>
      <protection locked="0"/>
    </xf>
  </cellXfs>
  <cellStyles count="6">
    <cellStyle name="Bom" xfId="1" builtinId="26"/>
    <cellStyle name="Moeda" xfId="2" builtinId="4"/>
    <cellStyle name="Neutra" xfId="3" builtinId="28"/>
    <cellStyle name="Normal" xfId="0" builtinId="0"/>
    <cellStyle name="Porcentagem" xfId="4" builtinId="5"/>
    <cellStyle name="Vírgula" xfId="5" builtinId="3"/>
  </cellStyles>
  <dxfs count="6">
    <dxf>
      <font>
        <color rgb="FFFF0000"/>
      </font>
    </dxf>
    <dxf>
      <font>
        <color rgb="FFFF0000"/>
      </font>
    </dxf>
    <dxf>
      <font>
        <color rgb="FFFF0000"/>
      </font>
    </dxf>
    <dxf>
      <font>
        <color rgb="FF006600"/>
      </font>
      <fill>
        <patternFill>
          <bgColor rgb="FF006600"/>
        </patternFill>
      </fill>
    </dxf>
    <dxf>
      <fill>
        <patternFill>
          <bgColor theme="4" tint="0.59996337778862885"/>
        </patternFill>
      </fill>
    </dxf>
    <dxf>
      <fill>
        <patternFill>
          <bgColor theme="9" tint="0.59996337778862885"/>
        </patternFill>
      </fill>
    </dxf>
  </dxfs>
  <tableStyles count="0" defaultTableStyle="TableStyleMedium2" defaultPivotStyle="PivotStyleLight16"/>
  <colors>
    <mruColors>
      <color rgb="FF008080"/>
      <color rgb="FF009999"/>
      <color rgb="FFF2F2F2"/>
      <color rgb="FFFFFFFF"/>
      <color rgb="FFF6FAF4"/>
      <color rgb="FFB9FFFF"/>
      <color rgb="FFD7E9E0"/>
      <color rgb="FFECFCFC"/>
      <color rgb="FFB2EDE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0</xdr:rowOff>
    </xdr:from>
    <xdr:to>
      <xdr:col>11</xdr:col>
      <xdr:colOff>47625</xdr:colOff>
      <xdr:row>2</xdr:row>
      <xdr:rowOff>523875</xdr:rowOff>
    </xdr:to>
    <xdr:pic>
      <xdr:nvPicPr>
        <xdr:cNvPr id="1025" name="Imagem 2" descr="CAU-BR-timbrado2015-edit-13">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67246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28575</xdr:colOff>
          <xdr:row>4</xdr:row>
          <xdr:rowOff>0</xdr:rowOff>
        </xdr:from>
        <xdr:to>
          <xdr:col>11</xdr:col>
          <xdr:colOff>0</xdr:colOff>
          <xdr:row>28</xdr:row>
          <xdr:rowOff>28575</xdr:rowOff>
        </xdr:to>
        <xdr:sp macro="" textlink="">
          <xdr:nvSpPr>
            <xdr:cNvPr id="2" name="Object 1" hidden="1">
              <a:extLst>
                <a:ext uri="{63B3BB69-23CF-44E3-9099-C40C66FF867C}">
                  <a14:compatExt spid="_x0000_s1025"/>
                </a:ext>
                <a:ext uri="{FF2B5EF4-FFF2-40B4-BE49-F238E27FC236}">
                  <a16:creationId xmlns:a16="http://schemas.microsoft.com/office/drawing/2014/main" xmlns="" id="{00000000-0008-0000-0100-0000020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34636</xdr:colOff>
      <xdr:row>18</xdr:row>
      <xdr:rowOff>675409</xdr:rowOff>
    </xdr:from>
    <xdr:ext cx="4364183" cy="1472046"/>
    <mc:AlternateContent xmlns:mc="http://schemas.openxmlformats.org/markup-compatibility/2006" xmlns:a14="http://schemas.microsoft.com/office/drawing/2010/main">
      <mc:Choice Requires="a14">
        <xdr:sp macro="" textlink="">
          <xdr:nvSpPr>
            <xdr:cNvPr id="3" name="CaixaDeTexto 2">
              <a:extLst>
                <a:ext uri="{FF2B5EF4-FFF2-40B4-BE49-F238E27FC236}">
                  <a16:creationId xmlns:a16="http://schemas.microsoft.com/office/drawing/2014/main" xmlns="" id="{00000000-0008-0000-0D00-000003000000}"/>
                </a:ext>
              </a:extLst>
            </xdr:cNvPr>
            <xdr:cNvSpPr txBox="1"/>
          </xdr:nvSpPr>
          <xdr:spPr>
            <a:xfrm>
              <a:off x="12074236" y="10019434"/>
              <a:ext cx="4364183" cy="1472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d>
                    <m:dPr>
                      <m:ctrlPr>
                        <a:rPr lang="pt-BR" sz="1800" i="1">
                          <a:latin typeface="Cambria Math" panose="02040503050406030204" pitchFamily="18" charset="0"/>
                        </a:rPr>
                      </m:ctrlPr>
                    </m:dPr>
                    <m:e>
                      <m:f>
                        <m:fPr>
                          <m:ctrlPr>
                            <a:rPr lang="pt-BR" sz="1800" i="1">
                              <a:latin typeface="Cambria Math" panose="02040503050406030204" pitchFamily="18" charset="0"/>
                            </a:rPr>
                          </m:ctrlPr>
                        </m:fPr>
                        <m:num>
                          <m:eqArr>
                            <m:eqArrPr>
                              <m:ctrlPr>
                                <a:rPr lang="pt-BR" sz="1800" b="0" i="1">
                                  <a:latin typeface="Cambria Math" panose="02040503050406030204" pitchFamily="18" charset="0"/>
                                </a:rPr>
                              </m:ctrlPr>
                            </m:eqArrPr>
                            <m:e>
                              <m:r>
                                <a:rPr lang="pt-BR" sz="1800" b="0" i="1">
                                  <a:latin typeface="Cambria Math" panose="02040503050406030204" pitchFamily="18" charset="0"/>
                                </a:rPr>
                                <m:t>𝑄𝑈𝐴𝑁𝑇𝐼𝐷𝐴𝐷𝐸</m:t>
                              </m:r>
                              <m:r>
                                <a:rPr lang="pt-BR" sz="1800" b="0" i="1">
                                  <a:latin typeface="Cambria Math" panose="02040503050406030204" pitchFamily="18" charset="0"/>
                                </a:rPr>
                                <m:t> </m:t>
                              </m:r>
                              <m:r>
                                <a:rPr lang="pt-BR" sz="1800" b="0" i="1">
                                  <a:latin typeface="Cambria Math" panose="02040503050406030204" pitchFamily="18" charset="0"/>
                                </a:rPr>
                                <m:t>𝐷𝐸</m:t>
                              </m:r>
                              <m:r>
                                <a:rPr lang="pt-BR" sz="1800" b="0" i="1">
                                  <a:latin typeface="Cambria Math" panose="02040503050406030204" pitchFamily="18" charset="0"/>
                                </a:rPr>
                                <m:t> </m:t>
                              </m:r>
                              <m:r>
                                <a:rPr lang="pt-BR" sz="1800" b="0" i="1">
                                  <a:latin typeface="Cambria Math" panose="02040503050406030204" pitchFamily="18" charset="0"/>
                                </a:rPr>
                                <m:t>𝐷𝐸𝑁</m:t>
                              </m:r>
                              <m:r>
                                <a:rPr lang="pt-BR" sz="1800" b="0" i="1">
                                  <a:latin typeface="Cambria Math" panose="02040503050406030204" pitchFamily="18" charset="0"/>
                                </a:rPr>
                                <m:t>Ú</m:t>
                              </m:r>
                              <m:r>
                                <a:rPr lang="pt-BR" sz="1800" b="0" i="1">
                                  <a:latin typeface="Cambria Math" panose="02040503050406030204" pitchFamily="18" charset="0"/>
                                </a:rPr>
                                <m:t>𝑁𝐶𝐼𝐴</m:t>
                              </m:r>
                            </m:e>
                            <m:e>
                              <m:r>
                                <m:rPr>
                                  <m:nor/>
                                </m:rPr>
                                <a:rPr lang="pt-BR" sz="1800" b="0" i="0" u="none" strike="noStrike">
                                  <a:solidFill>
                                    <a:schemeClr val="tx1"/>
                                  </a:solidFill>
                                  <a:effectLst/>
                                  <a:latin typeface="+mn-lt"/>
                                  <a:ea typeface="+mn-ea"/>
                                  <a:cs typeface="+mn-cs"/>
                                </a:rPr>
                                <m:t>  </m:t>
                              </m:r>
                              <m:r>
                                <a:rPr lang="pt-BR" sz="1800" b="0" i="1" u="none" strike="noStrike">
                                  <a:solidFill>
                                    <a:schemeClr val="tx1"/>
                                  </a:solidFill>
                                  <a:effectLst/>
                                  <a:latin typeface="Cambria Math" panose="02040503050406030204" pitchFamily="18" charset="0"/>
                                  <a:ea typeface="+mn-ea"/>
                                  <a:cs typeface="+mn-cs"/>
                                </a:rPr>
                                <m:t>𝐶𝑂𝑀</m:t>
                              </m:r>
                              <m:r>
                                <a:rPr lang="pt-BR" sz="1800" b="0" i="1" u="none" strike="noStrike">
                                  <a:solidFill>
                                    <a:schemeClr val="tx1"/>
                                  </a:solidFill>
                                  <a:effectLst/>
                                  <a:latin typeface="Cambria Math" panose="02040503050406030204" pitchFamily="18" charset="0"/>
                                  <a:ea typeface="+mn-ea"/>
                                  <a:cs typeface="+mn-cs"/>
                                </a:rPr>
                                <m:t> </m:t>
                              </m:r>
                              <m:r>
                                <a:rPr lang="pt-BR" sz="1800" b="0" i="1" u="none" strike="noStrike">
                                  <a:solidFill>
                                    <a:schemeClr val="tx1"/>
                                  </a:solidFill>
                                  <a:effectLst/>
                                  <a:latin typeface="Cambria Math" panose="02040503050406030204" pitchFamily="18" charset="0"/>
                                  <a:ea typeface="+mn-ea"/>
                                  <a:cs typeface="+mn-cs"/>
                                </a:rPr>
                                <m:t>𝐴𝐷𝑀𝐼𝑆𝑆𝐼𝐵𝐼𝐿𝐼𝐷𝐴𝐷𝐸</m:t>
                              </m:r>
                            </m:e>
                          </m:eqArr>
                        </m:num>
                        <m:den>
                          <m:eqArr>
                            <m:eqArrPr>
                              <m:ctrlPr>
                                <a:rPr lang="pt-BR" sz="1800" i="1">
                                  <a:latin typeface="Cambria Math" panose="02040503050406030204" pitchFamily="18" charset="0"/>
                                </a:rPr>
                              </m:ctrlPr>
                            </m:eqArrPr>
                            <m:e>
                              <m:r>
                                <a:rPr lang="pt-BR" sz="1800" i="1">
                                  <a:latin typeface="Cambria Math" panose="02040503050406030204" pitchFamily="18" charset="0"/>
                                </a:rPr>
                                <m:t>𝑇𝑂𝑇𝐴𝐿</m:t>
                              </m:r>
                              <m:r>
                                <a:rPr lang="pt-BR" sz="1800" i="1">
                                  <a:latin typeface="Cambria Math" panose="02040503050406030204" pitchFamily="18" charset="0"/>
                                </a:rPr>
                                <m:t> </m:t>
                              </m:r>
                              <m:r>
                                <a:rPr lang="pt-BR" sz="1800" i="1">
                                  <a:latin typeface="Cambria Math" panose="02040503050406030204" pitchFamily="18" charset="0"/>
                                </a:rPr>
                                <m:t>𝐷𝐸</m:t>
                              </m:r>
                              <m:r>
                                <a:rPr lang="pt-BR" sz="1800" i="1">
                                  <a:latin typeface="Cambria Math" panose="02040503050406030204" pitchFamily="18" charset="0"/>
                                </a:rPr>
                                <m:t> </m:t>
                              </m:r>
                            </m:e>
                            <m:e>
                              <m:r>
                                <a:rPr lang="pt-BR" sz="1800" b="0" i="1">
                                  <a:latin typeface="Cambria Math" panose="02040503050406030204" pitchFamily="18" charset="0"/>
                                </a:rPr>
                                <m:t>𝐷𝐸𝑁</m:t>
                              </m:r>
                              <m:r>
                                <a:rPr lang="pt-BR" sz="1800" b="0" i="1">
                                  <a:latin typeface="Cambria Math" panose="02040503050406030204" pitchFamily="18" charset="0"/>
                                </a:rPr>
                                <m:t>Ú</m:t>
                              </m:r>
                              <m:r>
                                <a:rPr lang="pt-BR" sz="1800" b="0" i="1">
                                  <a:latin typeface="Cambria Math" panose="02040503050406030204" pitchFamily="18" charset="0"/>
                                </a:rPr>
                                <m:t>𝑁𝐶𝐼𝐴𝑆</m:t>
                              </m:r>
                              <m:r>
                                <a:rPr lang="pt-BR" sz="1800" b="0" i="1">
                                  <a:latin typeface="Cambria Math" panose="02040503050406030204" pitchFamily="18" charset="0"/>
                                </a:rPr>
                                <m:t> </m:t>
                              </m:r>
                              <m:r>
                                <a:rPr lang="pt-BR" sz="1800" b="0" i="1">
                                  <a:latin typeface="Cambria Math" panose="02040503050406030204" pitchFamily="18" charset="0"/>
                                </a:rPr>
                                <m:t>𝑃𝑂𝑅</m:t>
                              </m:r>
                              <m:r>
                                <a:rPr lang="pt-BR" sz="1800" b="0" i="1">
                                  <a:latin typeface="Cambria Math" panose="02040503050406030204" pitchFamily="18" charset="0"/>
                                </a:rPr>
                                <m:t> </m:t>
                              </m:r>
                              <m:r>
                                <a:rPr lang="pt-BR" sz="1800" b="0" i="1">
                                  <a:latin typeface="Cambria Math" panose="02040503050406030204" pitchFamily="18" charset="0"/>
                                </a:rPr>
                                <m:t>𝑅𝐸𝑃𝑅𝐸𝑆𝐸𝑁𝑇𝐴</m:t>
                              </m:r>
                              <m:r>
                                <a:rPr lang="pt-BR" sz="1800" b="0" i="1">
                                  <a:latin typeface="Cambria Math" panose="02040503050406030204" pitchFamily="18" charset="0"/>
                                </a:rPr>
                                <m:t>ÇÃ</m:t>
                              </m:r>
                              <m:r>
                                <a:rPr lang="pt-BR" sz="1800" b="0" i="1">
                                  <a:latin typeface="Cambria Math" panose="02040503050406030204" pitchFamily="18" charset="0"/>
                                </a:rPr>
                                <m:t>𝑂</m:t>
                              </m:r>
                            </m:e>
                            <m:e>
                              <m:r>
                                <a:rPr lang="pt-BR" sz="1800" b="0" i="1">
                                  <a:latin typeface="Cambria Math" panose="02040503050406030204" pitchFamily="18" charset="0"/>
                                </a:rPr>
                                <m:t>+</m:t>
                              </m:r>
                              <m:r>
                                <a:rPr lang="pt-BR" sz="1800" b="0" i="1">
                                  <a:latin typeface="Cambria Math" panose="02040503050406030204" pitchFamily="18" charset="0"/>
                                </a:rPr>
                                <m:t>𝐷𝐸</m:t>
                              </m:r>
                              <m:r>
                                <a:rPr lang="pt-BR" sz="1800" b="0" i="1">
                                  <a:latin typeface="Cambria Math" panose="02040503050406030204" pitchFamily="18" charset="0"/>
                                </a:rPr>
                                <m:t> </m:t>
                              </m:r>
                              <m:r>
                                <a:rPr lang="pt-BR" sz="1800" b="0" i="1">
                                  <a:latin typeface="Cambria Math" panose="02040503050406030204" pitchFamily="18" charset="0"/>
                                </a:rPr>
                                <m:t>𝑂𝐹</m:t>
                              </m:r>
                              <m:r>
                                <a:rPr lang="pt-BR" sz="1800" b="0" i="1">
                                  <a:latin typeface="Cambria Math" panose="02040503050406030204" pitchFamily="18" charset="0"/>
                                </a:rPr>
                                <m:t>Í</m:t>
                              </m:r>
                              <m:r>
                                <a:rPr lang="pt-BR" sz="1800" b="0" i="1">
                                  <a:latin typeface="Cambria Math" panose="02040503050406030204" pitchFamily="18" charset="0"/>
                                </a:rPr>
                                <m:t>𝐶𝐼𝑂</m:t>
                              </m:r>
                            </m:e>
                          </m:eqArr>
                        </m:den>
                      </m:f>
                    </m:e>
                  </m:d>
                </m:oMath>
              </a14:m>
              <a:r>
                <a:rPr lang="pt-BR" sz="1800"/>
                <a:t> X 100</a:t>
              </a:r>
            </a:p>
            <a:p>
              <a:endParaRPr lang="pt-BR" sz="1100"/>
            </a:p>
          </xdr:txBody>
        </xdr:sp>
      </mc:Choice>
      <mc:Fallback xmlns="">
        <xdr:sp macro="" textlink="">
          <xdr:nvSpPr>
            <xdr:cNvPr id="3" name="CaixaDeTexto 2">
              <a:extLst>
                <a:ext uri="{FF2B5EF4-FFF2-40B4-BE49-F238E27FC236}">
                  <a16:creationId xmlns:a16="http://schemas.microsoft.com/office/drawing/2014/main" xmlns="" xmlns:a14="http://schemas.microsoft.com/office/drawing/2010/main" id="{00000000-0008-0000-0D00-000003000000}"/>
                </a:ext>
              </a:extLst>
            </xdr:cNvPr>
            <xdr:cNvSpPr txBox="1"/>
          </xdr:nvSpPr>
          <xdr:spPr>
            <a:xfrm>
              <a:off x="12074236" y="10019434"/>
              <a:ext cx="4364183" cy="1472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pt-BR" sz="1800" i="0">
                  <a:latin typeface="Cambria Math" panose="02040503050406030204" pitchFamily="18" charset="0"/>
                </a:rPr>
                <a:t>(</a:t>
              </a:r>
              <a:r>
                <a:rPr lang="pt-BR" sz="1800" b="0" i="0">
                  <a:latin typeface="Cambria Math" panose="02040503050406030204" pitchFamily="18" charset="0"/>
                </a:rPr>
                <a:t>█(𝑄𝑈𝐴𝑁𝑇𝐼𝐷𝐴𝐷𝐸 𝐷𝐸 𝐷𝐸𝑁Ú𝑁𝐶𝐼𝐴@</a:t>
              </a:r>
              <a:r>
                <a:rPr lang="pt-BR" sz="1800" b="0" i="0" u="none" strike="noStrike">
                  <a:solidFill>
                    <a:schemeClr val="tx1"/>
                  </a:solidFill>
                  <a:effectLst/>
                  <a:latin typeface="+mn-lt"/>
                  <a:ea typeface="+mn-ea"/>
                  <a:cs typeface="+mn-cs"/>
                </a:rPr>
                <a:t>"  </a:t>
              </a:r>
              <a:r>
                <a:rPr lang="pt-BR" sz="1800" b="0" i="0" u="none" strike="noStrike">
                  <a:solidFill>
                    <a:schemeClr val="tx1"/>
                  </a:solidFill>
                  <a:effectLst/>
                  <a:latin typeface="Cambria Math" panose="02040503050406030204" pitchFamily="18" charset="0"/>
                  <a:ea typeface="+mn-ea"/>
                  <a:cs typeface="+mn-cs"/>
                </a:rPr>
                <a:t>" 𝐶𝑂𝑀 𝐴𝐷𝑀𝐼𝑆𝑆𝐼𝐵𝐼𝐿𝐼𝐷𝐴𝐷𝐸)/█(</a:t>
              </a:r>
              <a:r>
                <a:rPr lang="pt-BR" sz="1800" i="0">
                  <a:latin typeface="Cambria Math" panose="02040503050406030204" pitchFamily="18" charset="0"/>
                </a:rPr>
                <a:t>𝑇𝑂𝑇𝐴𝐿 𝐷𝐸 @</a:t>
              </a:r>
              <a:r>
                <a:rPr lang="pt-BR" sz="1800" b="0" i="0">
                  <a:latin typeface="Cambria Math" panose="02040503050406030204" pitchFamily="18" charset="0"/>
                </a:rPr>
                <a:t>𝐷𝐸𝑁Ú𝑁𝐶𝐼𝐴𝑆 𝑃𝑂𝑅 𝑅𝐸𝑃𝑅𝐸𝑆𝐸𝑁𝑇𝐴ÇÃ𝑂@+𝐷𝐸 𝑂𝐹Í𝐶𝐼𝑂))</a:t>
              </a:r>
              <a:r>
                <a:rPr lang="pt-BR" sz="1800"/>
                <a:t> X 100</a:t>
              </a:r>
            </a:p>
            <a:p>
              <a:endParaRPr lang="pt-BR" sz="1100"/>
            </a:p>
          </xdr:txBody>
        </xdr:sp>
      </mc:Fallback>
    </mc:AlternateContent>
    <xdr:clientData/>
  </xdr:oneCellAnchor>
  <xdr:oneCellAnchor>
    <xdr:from>
      <xdr:col>5</xdr:col>
      <xdr:colOff>363684</xdr:colOff>
      <xdr:row>19</xdr:row>
      <xdr:rowOff>779318</xdr:rowOff>
    </xdr:from>
    <xdr:ext cx="3775362" cy="1125682"/>
    <mc:AlternateContent xmlns:mc="http://schemas.openxmlformats.org/markup-compatibility/2006" xmlns:a14="http://schemas.microsoft.com/office/drawing/2010/main">
      <mc:Choice Requires="a14">
        <xdr:sp macro="" textlink="">
          <xdr:nvSpPr>
            <xdr:cNvPr id="4" name="CaixaDeTexto 3">
              <a:extLst>
                <a:ext uri="{FF2B5EF4-FFF2-40B4-BE49-F238E27FC236}">
                  <a16:creationId xmlns:a16="http://schemas.microsoft.com/office/drawing/2014/main" xmlns="" id="{00000000-0008-0000-0D00-000004000000}"/>
                </a:ext>
              </a:extLst>
            </xdr:cNvPr>
            <xdr:cNvSpPr txBox="1"/>
          </xdr:nvSpPr>
          <xdr:spPr>
            <a:xfrm>
              <a:off x="12403284" y="12323618"/>
              <a:ext cx="3775362" cy="1125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1800" i="1">
                          <a:latin typeface="Cambria Math" panose="02040503050406030204" pitchFamily="18" charset="0"/>
                        </a:rPr>
                      </m:ctrlPr>
                    </m:dPr>
                    <m:e>
                      <m:f>
                        <m:fPr>
                          <m:ctrlPr>
                            <a:rPr lang="pt-BR" sz="1800" i="1">
                              <a:latin typeface="Cambria Math" panose="02040503050406030204" pitchFamily="18" charset="0"/>
                            </a:rPr>
                          </m:ctrlPr>
                        </m:fPr>
                        <m:num>
                          <m:eqArr>
                            <m:eqArrPr>
                              <m:ctrlPr>
                                <a:rPr lang="pt-BR" sz="1800" b="0" i="1">
                                  <a:latin typeface="Cambria Math" panose="02040503050406030204" pitchFamily="18" charset="0"/>
                                </a:rPr>
                              </m:ctrlPr>
                            </m:eqArrPr>
                            <m:e>
                              <m:r>
                                <a:rPr lang="pt-BR" sz="1800" b="0" i="1">
                                  <a:latin typeface="Cambria Math" panose="02040503050406030204" pitchFamily="18" charset="0"/>
                                </a:rPr>
                                <m:t>𝑄𝑈𝐴𝑁𝑇𝐼𝐷𝐴𝐷𝐸</m:t>
                              </m:r>
                              <m:r>
                                <a:rPr lang="pt-BR" sz="1800" b="0" i="1">
                                  <a:latin typeface="Cambria Math" panose="02040503050406030204" pitchFamily="18" charset="0"/>
                                </a:rPr>
                                <m:t> </m:t>
                              </m:r>
                              <m:r>
                                <a:rPr lang="pt-BR" sz="1800" b="0" i="1">
                                  <a:latin typeface="Cambria Math" panose="02040503050406030204" pitchFamily="18" charset="0"/>
                                </a:rPr>
                                <m:t>𝐷𝐸</m:t>
                              </m:r>
                              <m:r>
                                <a:rPr lang="pt-BR" sz="1800" b="0" i="1">
                                  <a:latin typeface="Cambria Math" panose="02040503050406030204" pitchFamily="18" charset="0"/>
                                </a:rPr>
                                <m:t> </m:t>
                              </m:r>
                              <m:r>
                                <a:rPr lang="pt-BR" sz="1800" b="0" i="1">
                                  <a:latin typeface="Cambria Math" panose="02040503050406030204" pitchFamily="18" charset="0"/>
                                </a:rPr>
                                <m:t>𝑂𝐹</m:t>
                              </m:r>
                              <m:r>
                                <a:rPr lang="pt-BR" sz="1800" b="0" i="1">
                                  <a:latin typeface="Cambria Math" panose="02040503050406030204" pitchFamily="18" charset="0"/>
                                </a:rPr>
                                <m:t>Í</m:t>
                              </m:r>
                              <m:r>
                                <a:rPr lang="pt-BR" sz="1800" b="0" i="1">
                                  <a:latin typeface="Cambria Math" panose="02040503050406030204" pitchFamily="18" charset="0"/>
                                </a:rPr>
                                <m:t>𝐶𝐼𝑂</m:t>
                              </m:r>
                            </m:e>
                            <m:e>
                              <m:r>
                                <m:rPr>
                                  <m:nor/>
                                </m:rPr>
                                <a:rPr lang="pt-BR" sz="1800" b="0" i="0" u="none" strike="noStrike">
                                  <a:solidFill>
                                    <a:schemeClr val="tx1"/>
                                  </a:solidFill>
                                  <a:effectLst/>
                                  <a:latin typeface="+mn-lt"/>
                                  <a:ea typeface="+mn-ea"/>
                                  <a:cs typeface="+mn-cs"/>
                                </a:rPr>
                                <m:t>  </m:t>
                              </m:r>
                              <m:r>
                                <a:rPr lang="pt-BR" sz="1800" b="0" i="1" u="none" strike="noStrike">
                                  <a:solidFill>
                                    <a:schemeClr val="tx1"/>
                                  </a:solidFill>
                                  <a:effectLst/>
                                  <a:latin typeface="Cambria Math" panose="02040503050406030204" pitchFamily="18" charset="0"/>
                                  <a:ea typeface="+mn-ea"/>
                                  <a:cs typeface="+mn-cs"/>
                                </a:rPr>
                                <m:t>𝐶𝑂𝑀</m:t>
                              </m:r>
                              <m:r>
                                <a:rPr lang="pt-BR" sz="1800" b="0" i="1" u="none" strike="noStrike">
                                  <a:solidFill>
                                    <a:schemeClr val="tx1"/>
                                  </a:solidFill>
                                  <a:effectLst/>
                                  <a:latin typeface="Cambria Math" panose="02040503050406030204" pitchFamily="18" charset="0"/>
                                  <a:ea typeface="+mn-ea"/>
                                  <a:cs typeface="+mn-cs"/>
                                </a:rPr>
                                <m:t> </m:t>
                              </m:r>
                              <m:r>
                                <a:rPr lang="pt-BR" sz="1800" b="0" i="1" u="none" strike="noStrike">
                                  <a:solidFill>
                                    <a:schemeClr val="tx1"/>
                                  </a:solidFill>
                                  <a:effectLst/>
                                  <a:latin typeface="Cambria Math" panose="02040503050406030204" pitchFamily="18" charset="0"/>
                                  <a:ea typeface="+mn-ea"/>
                                  <a:cs typeface="+mn-cs"/>
                                </a:rPr>
                                <m:t>𝐴𝐷𝑀𝐼𝑆𝑆𝐼𝐵𝐼𝐿𝐼𝐷𝐴𝐷𝐸</m:t>
                              </m:r>
                            </m:e>
                          </m:eqArr>
                        </m:num>
                        <m:den>
                          <m:eqArr>
                            <m:eqArrPr>
                              <m:ctrlPr>
                                <a:rPr lang="pt-BR" sz="1800" i="1">
                                  <a:solidFill>
                                    <a:schemeClr val="tx1"/>
                                  </a:solidFill>
                                  <a:effectLst/>
                                  <a:latin typeface="Cambria Math" panose="02040503050406030204" pitchFamily="18" charset="0"/>
                                  <a:ea typeface="+mn-ea"/>
                                  <a:cs typeface="+mn-cs"/>
                                </a:rPr>
                              </m:ctrlPr>
                            </m:eqArrPr>
                            <m:e>
                              <m:r>
                                <a:rPr lang="pt-BR" sz="1800" i="1">
                                  <a:solidFill>
                                    <a:schemeClr val="tx1"/>
                                  </a:solidFill>
                                  <a:effectLst/>
                                  <a:latin typeface="Cambria Math" panose="02040503050406030204" pitchFamily="18" charset="0"/>
                                  <a:ea typeface="+mn-ea"/>
                                  <a:cs typeface="+mn-cs"/>
                                </a:rPr>
                                <m:t>𝑇𝑂𝑇𝐴𝐿</m:t>
                              </m:r>
                              <m:r>
                                <a:rPr lang="pt-BR" sz="1800" i="1">
                                  <a:solidFill>
                                    <a:schemeClr val="tx1"/>
                                  </a:solidFill>
                                  <a:effectLst/>
                                  <a:latin typeface="Cambria Math" panose="02040503050406030204" pitchFamily="18" charset="0"/>
                                  <a:ea typeface="+mn-ea"/>
                                  <a:cs typeface="+mn-cs"/>
                                </a:rPr>
                                <m:t> </m:t>
                              </m:r>
                              <m:r>
                                <a:rPr lang="pt-BR" sz="1800" i="1">
                                  <a:solidFill>
                                    <a:schemeClr val="tx1"/>
                                  </a:solidFill>
                                  <a:effectLst/>
                                  <a:latin typeface="Cambria Math" panose="02040503050406030204" pitchFamily="18" charset="0"/>
                                  <a:ea typeface="+mn-ea"/>
                                  <a:cs typeface="+mn-cs"/>
                                </a:rPr>
                                <m:t>𝐷𝐸</m:t>
                              </m:r>
                              <m:r>
                                <a:rPr lang="pt-BR" sz="1800" i="1">
                                  <a:solidFill>
                                    <a:schemeClr val="tx1"/>
                                  </a:solidFill>
                                  <a:effectLst/>
                                  <a:latin typeface="Cambria Math" panose="02040503050406030204" pitchFamily="18" charset="0"/>
                                  <a:ea typeface="+mn-ea"/>
                                  <a:cs typeface="+mn-cs"/>
                                </a:rPr>
                                <m:t> </m:t>
                              </m:r>
                            </m:e>
                            <m:e>
                              <m:r>
                                <a:rPr lang="pt-BR" sz="1800" b="0" i="1">
                                  <a:solidFill>
                                    <a:schemeClr val="tx1"/>
                                  </a:solidFill>
                                  <a:effectLst/>
                                  <a:latin typeface="Cambria Math" panose="02040503050406030204" pitchFamily="18" charset="0"/>
                                  <a:ea typeface="+mn-ea"/>
                                  <a:cs typeface="+mn-cs"/>
                                </a:rPr>
                                <m:t>𝐷𝐸𝑁</m:t>
                              </m:r>
                              <m:r>
                                <a:rPr lang="pt-BR" sz="1800" b="0" i="1">
                                  <a:solidFill>
                                    <a:schemeClr val="tx1"/>
                                  </a:solidFill>
                                  <a:effectLst/>
                                  <a:latin typeface="Cambria Math" panose="02040503050406030204" pitchFamily="18" charset="0"/>
                                  <a:ea typeface="+mn-ea"/>
                                  <a:cs typeface="+mn-cs"/>
                                </a:rPr>
                                <m:t>Ú</m:t>
                              </m:r>
                              <m:r>
                                <a:rPr lang="pt-BR" sz="1800" b="0" i="1">
                                  <a:solidFill>
                                    <a:schemeClr val="tx1"/>
                                  </a:solidFill>
                                  <a:effectLst/>
                                  <a:latin typeface="Cambria Math" panose="02040503050406030204" pitchFamily="18" charset="0"/>
                                  <a:ea typeface="+mn-ea"/>
                                  <a:cs typeface="+mn-cs"/>
                                </a:rPr>
                                <m:t>𝑁𝐶𝐼𝐴𝑆</m:t>
                              </m:r>
                              <m:r>
                                <a:rPr lang="pt-BR" sz="1800" b="0" i="1">
                                  <a:solidFill>
                                    <a:schemeClr val="tx1"/>
                                  </a:solidFill>
                                  <a:effectLst/>
                                  <a:latin typeface="Cambria Math" panose="02040503050406030204" pitchFamily="18" charset="0"/>
                                  <a:ea typeface="+mn-ea"/>
                                  <a:cs typeface="+mn-cs"/>
                                </a:rPr>
                                <m:t> </m:t>
                              </m:r>
                              <m:r>
                                <a:rPr lang="pt-BR" sz="1800" b="0" i="1">
                                  <a:solidFill>
                                    <a:schemeClr val="tx1"/>
                                  </a:solidFill>
                                  <a:effectLst/>
                                  <a:latin typeface="Cambria Math" panose="02040503050406030204" pitchFamily="18" charset="0"/>
                                  <a:ea typeface="+mn-ea"/>
                                  <a:cs typeface="+mn-cs"/>
                                </a:rPr>
                                <m:t>𝑃𝑂𝑅</m:t>
                              </m:r>
                              <m:r>
                                <a:rPr lang="pt-BR" sz="1800" b="0" i="1">
                                  <a:solidFill>
                                    <a:schemeClr val="tx1"/>
                                  </a:solidFill>
                                  <a:effectLst/>
                                  <a:latin typeface="Cambria Math" panose="02040503050406030204" pitchFamily="18" charset="0"/>
                                  <a:ea typeface="+mn-ea"/>
                                  <a:cs typeface="+mn-cs"/>
                                </a:rPr>
                                <m:t> </m:t>
                              </m:r>
                              <m:r>
                                <a:rPr lang="pt-BR" sz="1800" b="0" i="1">
                                  <a:solidFill>
                                    <a:schemeClr val="tx1"/>
                                  </a:solidFill>
                                  <a:effectLst/>
                                  <a:latin typeface="Cambria Math" panose="02040503050406030204" pitchFamily="18" charset="0"/>
                                  <a:ea typeface="+mn-ea"/>
                                  <a:cs typeface="+mn-cs"/>
                                </a:rPr>
                                <m:t>𝑅𝐸𝑃𝑅𝐸𝑆𝐸𝑁𝑇𝐴</m:t>
                              </m:r>
                              <m:r>
                                <a:rPr lang="pt-BR" sz="1800" b="0" i="1">
                                  <a:solidFill>
                                    <a:schemeClr val="tx1"/>
                                  </a:solidFill>
                                  <a:effectLst/>
                                  <a:latin typeface="Cambria Math" panose="02040503050406030204" pitchFamily="18" charset="0"/>
                                  <a:ea typeface="+mn-ea"/>
                                  <a:cs typeface="+mn-cs"/>
                                </a:rPr>
                                <m:t>ÇÃ</m:t>
                              </m:r>
                              <m:r>
                                <a:rPr lang="pt-BR" sz="1800" b="0" i="1">
                                  <a:solidFill>
                                    <a:schemeClr val="tx1"/>
                                  </a:solidFill>
                                  <a:effectLst/>
                                  <a:latin typeface="Cambria Math" panose="02040503050406030204" pitchFamily="18" charset="0"/>
                                  <a:ea typeface="+mn-ea"/>
                                  <a:cs typeface="+mn-cs"/>
                                </a:rPr>
                                <m:t>𝑂</m:t>
                              </m:r>
                            </m:e>
                            <m:e>
                              <m:r>
                                <a:rPr lang="pt-BR" sz="1800" b="0" i="1">
                                  <a:solidFill>
                                    <a:schemeClr val="tx1"/>
                                  </a:solidFill>
                                  <a:effectLst/>
                                  <a:latin typeface="Cambria Math" panose="02040503050406030204" pitchFamily="18" charset="0"/>
                                  <a:ea typeface="+mn-ea"/>
                                  <a:cs typeface="+mn-cs"/>
                                </a:rPr>
                                <m:t>+</m:t>
                              </m:r>
                              <m:r>
                                <a:rPr lang="pt-BR" sz="1800" b="0" i="1">
                                  <a:solidFill>
                                    <a:schemeClr val="tx1"/>
                                  </a:solidFill>
                                  <a:effectLst/>
                                  <a:latin typeface="Cambria Math" panose="02040503050406030204" pitchFamily="18" charset="0"/>
                                  <a:ea typeface="+mn-ea"/>
                                  <a:cs typeface="+mn-cs"/>
                                </a:rPr>
                                <m:t>𝐷𝐸</m:t>
                              </m:r>
                              <m:r>
                                <a:rPr lang="pt-BR" sz="1800" b="0" i="1">
                                  <a:solidFill>
                                    <a:schemeClr val="tx1"/>
                                  </a:solidFill>
                                  <a:effectLst/>
                                  <a:latin typeface="Cambria Math" panose="02040503050406030204" pitchFamily="18" charset="0"/>
                                  <a:ea typeface="+mn-ea"/>
                                  <a:cs typeface="+mn-cs"/>
                                </a:rPr>
                                <m:t> </m:t>
                              </m:r>
                              <m:r>
                                <a:rPr lang="pt-BR" sz="1800" b="0" i="1">
                                  <a:solidFill>
                                    <a:schemeClr val="tx1"/>
                                  </a:solidFill>
                                  <a:effectLst/>
                                  <a:latin typeface="Cambria Math" panose="02040503050406030204" pitchFamily="18" charset="0"/>
                                  <a:ea typeface="+mn-ea"/>
                                  <a:cs typeface="+mn-cs"/>
                                </a:rPr>
                                <m:t>𝑂𝐹</m:t>
                              </m:r>
                              <m:r>
                                <a:rPr lang="pt-BR" sz="1800" b="0" i="1">
                                  <a:solidFill>
                                    <a:schemeClr val="tx1"/>
                                  </a:solidFill>
                                  <a:effectLst/>
                                  <a:latin typeface="Cambria Math" panose="02040503050406030204" pitchFamily="18" charset="0"/>
                                  <a:ea typeface="+mn-ea"/>
                                  <a:cs typeface="+mn-cs"/>
                                </a:rPr>
                                <m:t>Í</m:t>
                              </m:r>
                              <m:r>
                                <a:rPr lang="pt-BR" sz="1800" b="0" i="1">
                                  <a:solidFill>
                                    <a:schemeClr val="tx1"/>
                                  </a:solidFill>
                                  <a:effectLst/>
                                  <a:latin typeface="Cambria Math" panose="02040503050406030204" pitchFamily="18" charset="0"/>
                                  <a:ea typeface="+mn-ea"/>
                                  <a:cs typeface="+mn-cs"/>
                                </a:rPr>
                                <m:t>𝐶𝐼𝑂</m:t>
                              </m:r>
                            </m:e>
                          </m:eqArr>
                        </m:den>
                      </m:f>
                    </m:e>
                  </m:d>
                </m:oMath>
              </a14:m>
              <a:r>
                <a:rPr lang="pt-BR" sz="1800"/>
                <a:t> X 100</a:t>
              </a:r>
            </a:p>
            <a:p>
              <a:endParaRPr lang="pt-BR" sz="1100"/>
            </a:p>
          </xdr:txBody>
        </xdr:sp>
      </mc:Choice>
      <mc:Fallback xmlns="">
        <xdr:sp macro="" textlink="">
          <xdr:nvSpPr>
            <xdr:cNvPr id="4" name="CaixaDeTexto 3">
              <a:extLst>
                <a:ext uri="{FF2B5EF4-FFF2-40B4-BE49-F238E27FC236}">
                  <a16:creationId xmlns:a16="http://schemas.microsoft.com/office/drawing/2014/main" xmlns="" xmlns:a14="http://schemas.microsoft.com/office/drawing/2010/main" id="{00000000-0008-0000-0D00-000008000000}"/>
                </a:ext>
              </a:extLst>
            </xdr:cNvPr>
            <xdr:cNvSpPr txBox="1"/>
          </xdr:nvSpPr>
          <xdr:spPr>
            <a:xfrm>
              <a:off x="12403284" y="12323618"/>
              <a:ext cx="3775362" cy="11256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1800" i="0">
                  <a:latin typeface="Cambria Math" panose="02040503050406030204" pitchFamily="18" charset="0"/>
                </a:rPr>
                <a:t>(</a:t>
              </a:r>
              <a:r>
                <a:rPr lang="pt-BR" sz="1800" b="0" i="0">
                  <a:latin typeface="Cambria Math" panose="02040503050406030204" pitchFamily="18" charset="0"/>
                </a:rPr>
                <a:t>█(𝑄𝑈𝐴𝑁𝑇𝐼𝐷𝐴𝐷𝐸 𝐷𝐸 𝑂𝐹Í𝐶𝐼𝑂@</a:t>
              </a:r>
              <a:r>
                <a:rPr lang="pt-BR" sz="1800" b="0" i="0" u="none" strike="noStrike">
                  <a:solidFill>
                    <a:schemeClr val="tx1"/>
                  </a:solidFill>
                  <a:effectLst/>
                  <a:latin typeface="+mn-lt"/>
                  <a:ea typeface="+mn-ea"/>
                  <a:cs typeface="+mn-cs"/>
                </a:rPr>
                <a:t>"  </a:t>
              </a:r>
              <a:r>
                <a:rPr lang="pt-BR" sz="1800" b="0" i="0" u="none" strike="noStrike">
                  <a:solidFill>
                    <a:schemeClr val="tx1"/>
                  </a:solidFill>
                  <a:effectLst/>
                  <a:latin typeface="Cambria Math" panose="02040503050406030204" pitchFamily="18" charset="0"/>
                  <a:ea typeface="+mn-ea"/>
                  <a:cs typeface="+mn-cs"/>
                </a:rPr>
                <a:t>" 𝐶𝑂𝑀 𝐴𝐷𝑀𝐼𝑆𝑆𝐼𝐵𝐼𝐿𝐼𝐷𝐴𝐷𝐸)/█(</a:t>
              </a:r>
              <a:r>
                <a:rPr lang="pt-BR" sz="1800" i="0">
                  <a:solidFill>
                    <a:schemeClr val="tx1"/>
                  </a:solidFill>
                  <a:effectLst/>
                  <a:latin typeface="Cambria Math" panose="02040503050406030204" pitchFamily="18" charset="0"/>
                  <a:ea typeface="+mn-ea"/>
                  <a:cs typeface="+mn-cs"/>
                </a:rPr>
                <a:t>𝑇𝑂𝑇𝐴𝐿 𝐷𝐸 @</a:t>
              </a:r>
              <a:r>
                <a:rPr lang="pt-BR" sz="1800" b="0" i="0">
                  <a:solidFill>
                    <a:schemeClr val="tx1"/>
                  </a:solidFill>
                  <a:effectLst/>
                  <a:latin typeface="Cambria Math" panose="02040503050406030204" pitchFamily="18" charset="0"/>
                  <a:ea typeface="+mn-ea"/>
                  <a:cs typeface="+mn-cs"/>
                </a:rPr>
                <a:t>𝐷𝐸𝑁Ú𝑁𝐶𝐼𝐴𝑆 𝑃𝑂𝑅 𝑅𝐸𝑃𝑅𝐸𝑆𝐸𝑁𝑇𝐴ÇÃ𝑂@+𝐷𝐸 𝑂𝐹Í𝐶𝐼𝑂))</a:t>
              </a:r>
              <a:r>
                <a:rPr lang="pt-BR" sz="1800"/>
                <a:t> X 100</a:t>
              </a:r>
            </a:p>
            <a:p>
              <a:endParaRPr lang="pt-BR" sz="1100"/>
            </a:p>
          </xdr:txBody>
        </xdr:sp>
      </mc:Fallback>
    </mc:AlternateContent>
    <xdr:clientData/>
  </xdr:oneCellAnchor>
  <xdr:oneCellAnchor>
    <xdr:from>
      <xdr:col>5</xdr:col>
      <xdr:colOff>259773</xdr:colOff>
      <xdr:row>20</xdr:row>
      <xdr:rowOff>536865</xdr:rowOff>
    </xdr:from>
    <xdr:ext cx="3688772" cy="969818"/>
    <mc:AlternateContent xmlns:mc="http://schemas.openxmlformats.org/markup-compatibility/2006" xmlns:a14="http://schemas.microsoft.com/office/drawing/2010/main">
      <mc:Choice Requires="a14">
        <xdr:sp macro="" textlink="">
          <xdr:nvSpPr>
            <xdr:cNvPr id="5" name="CaixaDeTexto 4">
              <a:extLst>
                <a:ext uri="{FF2B5EF4-FFF2-40B4-BE49-F238E27FC236}">
                  <a16:creationId xmlns:a16="http://schemas.microsoft.com/office/drawing/2014/main" xmlns="" id="{00000000-0008-0000-0D00-000005000000}"/>
                </a:ext>
              </a:extLst>
            </xdr:cNvPr>
            <xdr:cNvSpPr txBox="1"/>
          </xdr:nvSpPr>
          <xdr:spPr>
            <a:xfrm>
              <a:off x="12299373" y="14481465"/>
              <a:ext cx="3688772" cy="969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𝐷𝐼𝐿𝐼𝐺</m:t>
                              </m:r>
                              <m:r>
                                <a:rPr lang="pt-BR" sz="2000" b="0" i="1">
                                  <a:latin typeface="Cambria Math" panose="02040503050406030204" pitchFamily="18" charset="0"/>
                                </a:rPr>
                                <m:t>Ê</m:t>
                              </m:r>
                              <m:r>
                                <a:rPr lang="pt-BR" sz="2000" b="0" i="1">
                                  <a:latin typeface="Cambria Math" panose="02040503050406030204" pitchFamily="18" charset="0"/>
                                </a:rPr>
                                <m:t>𝑁𝐶𝐼𝐴</m:t>
                              </m:r>
                              <m:r>
                                <m:rPr>
                                  <m:nor/>
                                </m:rPr>
                                <a:rPr lang="pt-BR" sz="1100" b="0" i="0" u="none" strike="noStrike">
                                  <a:solidFill>
                                    <a:schemeClr val="tx1"/>
                                  </a:solidFill>
                                  <a:effectLst/>
                                  <a:latin typeface="+mn-lt"/>
                                  <a:ea typeface="+mn-ea"/>
                                  <a:cs typeface="+mn-cs"/>
                                </a:rPr>
                                <m:t>  </m:t>
                              </m:r>
                            </m:e>
                            <m:e>
                              <m:r>
                                <a:rPr lang="pt-BR" sz="2000" b="0" i="1">
                                  <a:latin typeface="Cambria Math" panose="02040503050406030204" pitchFamily="18" charset="0"/>
                                </a:rPr>
                                <m:t>𝐶𝑈𝑀𝑃𝑅𝐼𝐷𝐴</m:t>
                              </m:r>
                            </m:e>
                            <m:e>
                              <m:r>
                                <m:rPr>
                                  <m:nor/>
                                </m:rPr>
                                <a:rPr lang="pt-BR" sz="2000" b="0" i="0" u="none" strike="noStrike">
                                  <a:solidFill>
                                    <a:schemeClr val="tx1"/>
                                  </a:solidFill>
                                  <a:effectLst/>
                                  <a:latin typeface="+mn-lt"/>
                                  <a:ea typeface="+mn-ea"/>
                                  <a:cs typeface="+mn-cs"/>
                                </a:rPr>
                                <m:t> </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r>
                                <a:rPr lang="pt-BR" sz="2000" i="1">
                                  <a:latin typeface="Cambria Math" panose="02040503050406030204" pitchFamily="18" charset="0"/>
                                </a:rPr>
                                <m:t> </m:t>
                              </m:r>
                            </m:e>
                            <m:e>
                              <m:r>
                                <a:rPr lang="pt-BR" sz="2000" b="0" i="1">
                                  <a:latin typeface="Cambria Math" panose="02040503050406030204" pitchFamily="18" charset="0"/>
                                </a:rPr>
                                <m:t>𝐷𝐼𝐿𝐼𝐺</m:t>
                              </m:r>
                              <m:r>
                                <a:rPr lang="pt-BR" sz="2000" b="0" i="1">
                                  <a:latin typeface="Cambria Math" panose="02040503050406030204" pitchFamily="18" charset="0"/>
                                </a:rPr>
                                <m:t>Ê</m:t>
                              </m:r>
                              <m:r>
                                <a:rPr lang="pt-BR" sz="2000" b="0" i="1">
                                  <a:latin typeface="Cambria Math" panose="02040503050406030204" pitchFamily="18" charset="0"/>
                                </a:rPr>
                                <m:t>𝑁𝐶𝐼𝐴𝑆</m:t>
                              </m:r>
                              <m:r>
                                <a:rPr lang="pt-BR" sz="2000" b="0" i="1">
                                  <a:latin typeface="Cambria Math" panose="02040503050406030204" pitchFamily="18" charset="0"/>
                                </a:rPr>
                                <m:t> </m:t>
                              </m:r>
                              <m:r>
                                <a:rPr lang="pt-BR" sz="2000" b="0" i="1">
                                  <a:latin typeface="Cambria Math" panose="02040503050406030204" pitchFamily="18" charset="0"/>
                                </a:rPr>
                                <m:t>𝐷𝐸𝐿𝐼𝐵𝐸𝑅𝐴𝐷𝐴𝑆</m:t>
                              </m:r>
                            </m:e>
                          </m:eqArr>
                        </m:den>
                      </m:f>
                    </m:e>
                  </m:d>
                </m:oMath>
              </a14:m>
              <a:r>
                <a:rPr lang="pt-BR" sz="1800"/>
                <a:t> X 100</a:t>
              </a:r>
            </a:p>
            <a:p>
              <a:endParaRPr lang="pt-BR" sz="1100"/>
            </a:p>
          </xdr:txBody>
        </xdr:sp>
      </mc:Choice>
      <mc:Fallback xmlns="">
        <xdr:sp macro="" textlink="">
          <xdr:nvSpPr>
            <xdr:cNvPr id="5" name="CaixaDeTexto 4">
              <a:extLst>
                <a:ext uri="{FF2B5EF4-FFF2-40B4-BE49-F238E27FC236}">
                  <a16:creationId xmlns:a16="http://schemas.microsoft.com/office/drawing/2014/main" xmlns="" xmlns:a14="http://schemas.microsoft.com/office/drawing/2010/main" id="{00000000-0008-0000-0D00-000009000000}"/>
                </a:ext>
              </a:extLst>
            </xdr:cNvPr>
            <xdr:cNvSpPr txBox="1"/>
          </xdr:nvSpPr>
          <xdr:spPr>
            <a:xfrm>
              <a:off x="12299373" y="14481465"/>
              <a:ext cx="3688772" cy="969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  𝐷𝐼𝐿𝐼𝐺Ê𝑁𝐶𝐼𝐴</a:t>
              </a:r>
              <a:r>
                <a:rPr lang="pt-BR" sz="1100" b="0" i="0" u="none" strike="noStrike">
                  <a:solidFill>
                    <a:schemeClr val="tx1"/>
                  </a:solidFill>
                  <a:effectLst/>
                  <a:latin typeface="+mn-lt"/>
                  <a:ea typeface="+mn-ea"/>
                  <a:cs typeface="+mn-cs"/>
                </a:rPr>
                <a:t>"  </a:t>
              </a:r>
              <a:r>
                <a:rPr lang="pt-BR" sz="1100" b="0" i="0" u="none" strike="noStrike">
                  <a:solidFill>
                    <a:schemeClr val="tx1"/>
                  </a:solidFill>
                  <a:effectLst/>
                  <a:latin typeface="Cambria Math" panose="02040503050406030204" pitchFamily="18" charset="0"/>
                  <a:ea typeface="+mn-ea"/>
                  <a:cs typeface="+mn-cs"/>
                </a:rPr>
                <a:t>" @</a:t>
              </a:r>
              <a:r>
                <a:rPr lang="pt-BR" sz="2000" b="0" i="0">
                  <a:latin typeface="Cambria Math" panose="02040503050406030204" pitchFamily="18" charset="0"/>
                </a:rPr>
                <a:t>𝐶𝑈𝑀𝑃𝑅𝐼𝐷𝐴@</a:t>
              </a:r>
              <a:r>
                <a:rPr lang="pt-BR" sz="2000" b="0" i="0" u="none" strike="noStrike">
                  <a:solidFill>
                    <a:schemeClr val="tx1"/>
                  </a:solidFill>
                  <a:effectLst/>
                  <a:latin typeface="+mn-lt"/>
                  <a:ea typeface="+mn-ea"/>
                  <a:cs typeface="+mn-cs"/>
                </a:rPr>
                <a:t>" </a:t>
              </a:r>
              <a:r>
                <a:rPr lang="pt-BR" sz="2000" b="0" i="0" u="none" strike="noStrike">
                  <a:solidFill>
                    <a:schemeClr val="tx1"/>
                  </a:solidFill>
                  <a:effectLst/>
                  <a:latin typeface="Cambria Math" panose="02040503050406030204" pitchFamily="18" charset="0"/>
                  <a:ea typeface="+mn-ea"/>
                  <a:cs typeface="+mn-cs"/>
                </a:rPr>
                <a:t>" )/█(</a:t>
              </a:r>
              <a:r>
                <a:rPr lang="pt-BR" sz="2000" i="0">
                  <a:latin typeface="Cambria Math" panose="02040503050406030204" pitchFamily="18" charset="0"/>
                </a:rPr>
                <a:t>𝑇𝑂𝑇𝐴𝐿 𝐷𝐸 @</a:t>
              </a:r>
              <a:r>
                <a:rPr lang="pt-BR" sz="2000" b="0" i="0">
                  <a:latin typeface="Cambria Math" panose="02040503050406030204" pitchFamily="18" charset="0"/>
                </a:rPr>
                <a:t>𝐷𝐼𝐿𝐼𝐺Ê𝑁𝐶𝐼𝐴𝑆 𝐷𝐸𝐿𝐼𝐵𝐸𝑅𝐴𝐷𝐴𝑆))</a:t>
              </a:r>
              <a:r>
                <a:rPr lang="pt-BR" sz="1800"/>
                <a:t> X 100</a:t>
              </a:r>
            </a:p>
            <a:p>
              <a:endParaRPr lang="pt-BR" sz="1100"/>
            </a:p>
          </xdr:txBody>
        </xdr:sp>
      </mc:Fallback>
    </mc:AlternateContent>
    <xdr:clientData/>
  </xdr:oneCellAnchor>
  <xdr:oneCellAnchor>
    <xdr:from>
      <xdr:col>5</xdr:col>
      <xdr:colOff>398318</xdr:colOff>
      <xdr:row>21</xdr:row>
      <xdr:rowOff>623455</xdr:rowOff>
    </xdr:from>
    <xdr:ext cx="3775364" cy="1714499"/>
    <mc:AlternateContent xmlns:mc="http://schemas.openxmlformats.org/markup-compatibility/2006" xmlns:a14="http://schemas.microsoft.com/office/drawing/2010/main">
      <mc:Choice Requires="a14">
        <xdr:sp macro="" textlink="">
          <xdr:nvSpPr>
            <xdr:cNvPr id="6" name="CaixaDeTexto 5">
              <a:extLst>
                <a:ext uri="{FF2B5EF4-FFF2-40B4-BE49-F238E27FC236}">
                  <a16:creationId xmlns:a16="http://schemas.microsoft.com/office/drawing/2014/main" xmlns="" id="{00000000-0008-0000-0D00-000006000000}"/>
                </a:ext>
              </a:extLst>
            </xdr:cNvPr>
            <xdr:cNvSpPr txBox="1"/>
          </xdr:nvSpPr>
          <xdr:spPr>
            <a:xfrm>
              <a:off x="12437918" y="16301605"/>
              <a:ext cx="3775364" cy="1714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𝐼𝑁𝑇𝐼𝑀𝐴</m:t>
                              </m:r>
                              <m:r>
                                <a:rPr lang="pt-BR" sz="2000" b="0" i="1">
                                  <a:latin typeface="Cambria Math" panose="02040503050406030204" pitchFamily="18" charset="0"/>
                                </a:rPr>
                                <m:t>ÇÃ</m:t>
                              </m:r>
                              <m:r>
                                <a:rPr lang="pt-BR" sz="2000" b="0" i="1">
                                  <a:latin typeface="Cambria Math" panose="02040503050406030204" pitchFamily="18" charset="0"/>
                                </a:rPr>
                                <m:t>𝑂</m:t>
                              </m:r>
                            </m:e>
                            <m:e>
                              <m:r>
                                <a:rPr lang="pt-BR" sz="2000" b="0" i="1">
                                  <a:latin typeface="Cambria Math" panose="02040503050406030204" pitchFamily="18" charset="0"/>
                                </a:rPr>
                                <m:t> </m:t>
                              </m:r>
                              <m:r>
                                <a:rPr lang="pt-BR" sz="2000" b="0" i="1">
                                  <a:latin typeface="Cambria Math" panose="02040503050406030204" pitchFamily="18" charset="0"/>
                                </a:rPr>
                                <m:t>𝑃𝐴𝑅𝐴</m:t>
                              </m:r>
                              <m:r>
                                <a:rPr lang="pt-BR" sz="2000" b="0" i="1">
                                  <a:latin typeface="Cambria Math" panose="02040503050406030204" pitchFamily="18" charset="0"/>
                                </a:rPr>
                                <m:t> </m:t>
                              </m:r>
                            </m:e>
                            <m:e>
                              <m:r>
                                <a:rPr lang="pt-BR" sz="2000" b="0" i="1">
                                  <a:latin typeface="Cambria Math" panose="02040503050406030204" pitchFamily="18" charset="0"/>
                                </a:rPr>
                                <m:t>𝐴𝑃𝑅𝐸𝑆𝐸𝑁𝑇𝐴</m:t>
                              </m:r>
                              <m:r>
                                <a:rPr lang="pt-BR" sz="2000" b="0" i="1">
                                  <a:latin typeface="Cambria Math" panose="02040503050406030204" pitchFamily="18" charset="0"/>
                                </a:rPr>
                                <m:t>ÇÃ</m:t>
                              </m:r>
                              <m:r>
                                <a:rPr lang="pt-BR" sz="2000" b="0" i="1">
                                  <a:latin typeface="Cambria Math" panose="02040503050406030204" pitchFamily="18" charset="0"/>
                                </a:rPr>
                                <m:t>𝑂</m:t>
                              </m:r>
                              <m:r>
                                <a:rPr lang="pt-BR" sz="2000" b="0" i="1">
                                  <a:latin typeface="Cambria Math" panose="02040503050406030204" pitchFamily="18" charset="0"/>
                                </a:rPr>
                                <m:t> </m:t>
                              </m:r>
                              <m:r>
                                <a:rPr lang="pt-BR" sz="2000" b="0" i="1">
                                  <a:latin typeface="Cambria Math" panose="02040503050406030204" pitchFamily="18" charset="0"/>
                                </a:rPr>
                                <m:t>𝐷𝐸</m:t>
                              </m:r>
                            </m:e>
                            <m:e>
                              <m:r>
                                <a:rPr lang="pt-BR" sz="2000" b="0" i="1">
                                  <a:latin typeface="Cambria Math" panose="02040503050406030204" pitchFamily="18" charset="0"/>
                                </a:rPr>
                                <m:t>𝐴𝐿𝐸𝐺𝐴</m:t>
                              </m:r>
                              <m:r>
                                <a:rPr lang="pt-BR" sz="2000" b="0" i="1">
                                  <a:latin typeface="Cambria Math" panose="02040503050406030204" pitchFamily="18" charset="0"/>
                                </a:rPr>
                                <m:t>ÇÕ</m:t>
                              </m:r>
                              <m:r>
                                <a:rPr lang="pt-BR" sz="2000" b="0" i="1">
                                  <a:latin typeface="Cambria Math" panose="02040503050406030204" pitchFamily="18" charset="0"/>
                                </a:rPr>
                                <m:t>𝐸𝑆</m:t>
                              </m:r>
                              <m:r>
                                <a:rPr lang="pt-BR" sz="2000" b="0" i="1">
                                  <a:latin typeface="Cambria Math" panose="02040503050406030204" pitchFamily="18" charset="0"/>
                                </a:rPr>
                                <m:t> </m:t>
                              </m:r>
                              <m:r>
                                <a:rPr lang="pt-BR" sz="2000" b="0" i="1">
                                  <a:latin typeface="Cambria Math" panose="02040503050406030204" pitchFamily="18" charset="0"/>
                                </a:rPr>
                                <m:t>𝐹𝐼𝑁𝐴𝐼𝑆</m:t>
                              </m:r>
                              <m:r>
                                <a:rPr lang="pt-BR" sz="2000" b="0" i="1">
                                  <a:latin typeface="Cambria Math" panose="02040503050406030204" pitchFamily="18" charset="0"/>
                                </a:rPr>
                                <m:t> </m:t>
                              </m:r>
                            </m:e>
                            <m:e>
                              <m:r>
                                <a:rPr lang="pt-BR" sz="2000" b="0" i="1">
                                  <a:latin typeface="Cambria Math" panose="02040503050406030204" pitchFamily="18" charset="0"/>
                                </a:rPr>
                                <m:t>𝐸𝑀𝐼𝑇𝐼𝐷𝐴𝑆</m:t>
                              </m:r>
                            </m:e>
                            <m:e>
                              <m:r>
                                <m:rPr>
                                  <m:nor/>
                                </m:rPr>
                                <a:rPr lang="pt-BR" sz="2000" b="0" i="0" u="none" strike="noStrike">
                                  <a:solidFill>
                                    <a:schemeClr val="tx1"/>
                                  </a:solidFill>
                                  <a:effectLst/>
                                  <a:latin typeface="+mn-lt"/>
                                  <a:ea typeface="+mn-ea"/>
                                  <a:cs typeface="+mn-cs"/>
                                </a:rPr>
                                <m:t> </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𝑂𝐼𝑇𝐼𝑉𝐴𝑆</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i="1">
                                  <a:latin typeface="Cambria Math" panose="02040503050406030204" pitchFamily="18" charset="0"/>
                                </a:rPr>
                                <m:t> </m:t>
                              </m:r>
                            </m:e>
                            <m:e>
                              <m:r>
                                <a:rPr lang="pt-BR" sz="2000" b="0" i="1">
                                  <a:latin typeface="Cambria Math" panose="02040503050406030204" pitchFamily="18" charset="0"/>
                                </a:rPr>
                                <m:t>𝑃𝑅𝑂𝐶𝐸𝑆𝑆𝑂𝑆</m:t>
                              </m:r>
                            </m:e>
                          </m:eqArr>
                        </m:den>
                      </m:f>
                    </m:e>
                  </m:d>
                </m:oMath>
              </a14:m>
              <a:r>
                <a:rPr lang="pt-BR" sz="1800"/>
                <a:t> X 100</a:t>
              </a:r>
            </a:p>
            <a:p>
              <a:endParaRPr lang="pt-BR" sz="1100"/>
            </a:p>
          </xdr:txBody>
        </xdr:sp>
      </mc:Choice>
      <mc:Fallback xmlns="">
        <xdr:sp macro="" textlink="">
          <xdr:nvSpPr>
            <xdr:cNvPr id="6" name="CaixaDeTexto 5">
              <a:extLst>
                <a:ext uri="{FF2B5EF4-FFF2-40B4-BE49-F238E27FC236}">
                  <a16:creationId xmlns:a16="http://schemas.microsoft.com/office/drawing/2014/main" xmlns="" xmlns:a14="http://schemas.microsoft.com/office/drawing/2010/main" id="{00000000-0008-0000-0D00-00000A000000}"/>
                </a:ext>
              </a:extLst>
            </xdr:cNvPr>
            <xdr:cNvSpPr txBox="1"/>
          </xdr:nvSpPr>
          <xdr:spPr>
            <a:xfrm>
              <a:off x="12437918" y="16301605"/>
              <a:ext cx="3775364" cy="1714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  𝐼𝑁𝑇𝐼𝑀𝐴ÇÃ𝑂@ 𝑃𝐴𝑅𝐴 @𝐴𝑃𝑅𝐸𝑆𝐸𝑁𝑇𝐴ÇÃ𝑂 𝐷𝐸@𝐴𝐿𝐸𝐺𝐴ÇÕ𝐸𝑆 𝐹𝐼𝑁𝐴𝐼𝑆 @𝐸𝑀𝐼𝑇𝐼𝐷𝐴𝑆@</a:t>
              </a:r>
              <a:r>
                <a:rPr lang="pt-BR" sz="2000" b="0" i="0" u="none" strike="noStrike">
                  <a:solidFill>
                    <a:schemeClr val="tx1"/>
                  </a:solidFill>
                  <a:effectLst/>
                  <a:latin typeface="+mn-lt"/>
                  <a:ea typeface="+mn-ea"/>
                  <a:cs typeface="+mn-cs"/>
                </a:rPr>
                <a:t>" </a:t>
              </a:r>
              <a:r>
                <a:rPr lang="pt-BR" sz="2000" b="0" i="0" u="none" strike="noStrike">
                  <a:solidFill>
                    <a:schemeClr val="tx1"/>
                  </a:solidFill>
                  <a:effectLst/>
                  <a:latin typeface="Cambria Math" panose="02040503050406030204" pitchFamily="18" charset="0"/>
                  <a:ea typeface="+mn-ea"/>
                  <a:cs typeface="+mn-cs"/>
                </a:rPr>
                <a:t>" )/█(</a:t>
              </a:r>
              <a:r>
                <a:rPr lang="pt-BR" sz="2000" i="0">
                  <a:latin typeface="Cambria Math" panose="02040503050406030204" pitchFamily="18" charset="0"/>
                </a:rPr>
                <a:t>𝑇𝑂𝑇𝐴𝐿 𝐷𝐸</a:t>
              </a:r>
              <a:r>
                <a:rPr lang="pt-BR" sz="2000" b="0" i="0">
                  <a:latin typeface="Cambria Math" panose="02040503050406030204" pitchFamily="18" charset="0"/>
                </a:rPr>
                <a:t> 𝑂𝐼𝑇𝐼𝑉𝐴𝑆 𝐷𝐸</a:t>
              </a:r>
              <a:r>
                <a:rPr lang="pt-BR" sz="2000" i="0">
                  <a:latin typeface="Cambria Math" panose="02040503050406030204" pitchFamily="18" charset="0"/>
                </a:rPr>
                <a:t> @</a:t>
              </a:r>
              <a:r>
                <a:rPr lang="pt-BR" sz="2000" b="0" i="0">
                  <a:latin typeface="Cambria Math" panose="02040503050406030204" pitchFamily="18" charset="0"/>
                </a:rPr>
                <a:t>𝑃𝑅𝑂𝐶𝐸𝑆𝑆𝑂𝑆))</a:t>
              </a:r>
              <a:r>
                <a:rPr lang="pt-BR" sz="1800"/>
                <a:t> X 100</a:t>
              </a:r>
            </a:p>
            <a:p>
              <a:endParaRPr lang="pt-BR" sz="1100"/>
            </a:p>
          </xdr:txBody>
        </xdr:sp>
      </mc:Fallback>
    </mc:AlternateContent>
    <xdr:clientData/>
  </xdr:oneCellAnchor>
  <xdr:oneCellAnchor>
    <xdr:from>
      <xdr:col>5</xdr:col>
      <xdr:colOff>554183</xdr:colOff>
      <xdr:row>22</xdr:row>
      <xdr:rowOff>623456</xdr:rowOff>
    </xdr:from>
    <xdr:ext cx="3307772" cy="969818"/>
    <mc:AlternateContent xmlns:mc="http://schemas.openxmlformats.org/markup-compatibility/2006" xmlns:a14="http://schemas.microsoft.com/office/drawing/2010/main">
      <mc:Choice Requires="a14">
        <xdr:sp macro="" textlink="">
          <xdr:nvSpPr>
            <xdr:cNvPr id="7" name="CaixaDeTexto 6">
              <a:extLst>
                <a:ext uri="{FF2B5EF4-FFF2-40B4-BE49-F238E27FC236}">
                  <a16:creationId xmlns:a16="http://schemas.microsoft.com/office/drawing/2014/main" xmlns="" id="{00000000-0008-0000-0D00-000007000000}"/>
                </a:ext>
              </a:extLst>
            </xdr:cNvPr>
            <xdr:cNvSpPr txBox="1"/>
          </xdr:nvSpPr>
          <xdr:spPr>
            <a:xfrm>
              <a:off x="12593783" y="18559031"/>
              <a:ext cx="3307772" cy="969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𝑆𝐴𝑁</m:t>
                              </m:r>
                              <m:r>
                                <a:rPr lang="pt-BR" sz="2000" b="0" i="1">
                                  <a:latin typeface="Cambria Math" panose="02040503050406030204" pitchFamily="18" charset="0"/>
                                </a:rPr>
                                <m:t>ÇÃ</m:t>
                              </m:r>
                              <m:r>
                                <a:rPr lang="pt-BR" sz="2000" b="0" i="1">
                                  <a:latin typeface="Cambria Math" panose="02040503050406030204" pitchFamily="18" charset="0"/>
                                </a:rPr>
                                <m:t>𝑂</m:t>
                              </m:r>
                            </m:e>
                            <m:e>
                              <m:r>
                                <m:rPr>
                                  <m:nor/>
                                </m:rPr>
                                <a:rPr lang="pt-BR" sz="2000" b="0" i="0" u="none" strike="noStrike">
                                  <a:solidFill>
                                    <a:schemeClr val="tx1"/>
                                  </a:solidFill>
                                  <a:effectLst/>
                                  <a:latin typeface="+mn-lt"/>
                                  <a:ea typeface="+mn-ea"/>
                                  <a:cs typeface="+mn-cs"/>
                                </a:rPr>
                                <m:t>  </m:t>
                              </m:r>
                              <m:r>
                                <a:rPr lang="pt-BR" sz="2000" b="0" i="1" u="none" strike="noStrike">
                                  <a:solidFill>
                                    <a:schemeClr val="tx1"/>
                                  </a:solidFill>
                                  <a:effectLst/>
                                  <a:latin typeface="Cambria Math" panose="02040503050406030204" pitchFamily="18" charset="0"/>
                                  <a:ea typeface="+mn-ea"/>
                                  <a:cs typeface="+mn-cs"/>
                                </a:rPr>
                                <m:t>𝐴𝑃𝐿𝐼𝐶𝐴𝐷𝐴</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r>
                                <a:rPr lang="pt-BR" sz="2000" b="0" i="1">
                                  <a:latin typeface="Cambria Math" panose="02040503050406030204" pitchFamily="18" charset="0"/>
                                </a:rPr>
                                <m:t> </m:t>
                              </m:r>
                              <m:r>
                                <a:rPr lang="pt-BR" sz="2000" i="1">
                                  <a:latin typeface="Cambria Math" panose="02040503050406030204" pitchFamily="18" charset="0"/>
                                </a:rPr>
                                <m:t> </m:t>
                              </m:r>
                            </m:e>
                            <m:e>
                              <m:r>
                                <a:rPr lang="pt-BR" sz="2000" b="0" i="1">
                                  <a:latin typeface="Cambria Math" panose="02040503050406030204" pitchFamily="18" charset="0"/>
                                </a:rPr>
                                <m:t>𝑃𝑅𝑂𝐶𝐸𝑆𝑆𝑂𝑆</m:t>
                              </m:r>
                            </m:e>
                          </m:eqArr>
                        </m:den>
                      </m:f>
                    </m:e>
                  </m:d>
                </m:oMath>
              </a14:m>
              <a:r>
                <a:rPr lang="pt-BR" sz="1800"/>
                <a:t> X 100</a:t>
              </a:r>
            </a:p>
            <a:p>
              <a:endParaRPr lang="pt-BR" sz="1100"/>
            </a:p>
          </xdr:txBody>
        </xdr:sp>
      </mc:Choice>
      <mc:Fallback xmlns="">
        <xdr:sp macro="" textlink="">
          <xdr:nvSpPr>
            <xdr:cNvPr id="7" name="CaixaDeTexto 6">
              <a:extLst>
                <a:ext uri="{FF2B5EF4-FFF2-40B4-BE49-F238E27FC236}">
                  <a16:creationId xmlns:a16="http://schemas.microsoft.com/office/drawing/2014/main" xmlns="" xmlns:a14="http://schemas.microsoft.com/office/drawing/2010/main" id="{00000000-0008-0000-0D00-00000B000000}"/>
                </a:ext>
              </a:extLst>
            </xdr:cNvPr>
            <xdr:cNvSpPr txBox="1"/>
          </xdr:nvSpPr>
          <xdr:spPr>
            <a:xfrm>
              <a:off x="12593783" y="18559031"/>
              <a:ext cx="3307772" cy="969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 𝑆𝐴𝑁ÇÃ𝑂@</a:t>
              </a:r>
              <a:r>
                <a:rPr lang="pt-BR" sz="2000" b="0" i="0" u="none" strike="noStrike">
                  <a:solidFill>
                    <a:schemeClr val="tx1"/>
                  </a:solidFill>
                  <a:effectLst/>
                  <a:latin typeface="+mn-lt"/>
                  <a:ea typeface="+mn-ea"/>
                  <a:cs typeface="+mn-cs"/>
                </a:rPr>
                <a:t>"  </a:t>
              </a:r>
              <a:r>
                <a:rPr lang="pt-BR" sz="2000" b="0" i="0" u="none" strike="noStrike">
                  <a:solidFill>
                    <a:schemeClr val="tx1"/>
                  </a:solidFill>
                  <a:effectLst/>
                  <a:latin typeface="Cambria Math" panose="02040503050406030204" pitchFamily="18" charset="0"/>
                  <a:ea typeface="+mn-ea"/>
                  <a:cs typeface="+mn-cs"/>
                </a:rPr>
                <a:t>" 𝐴𝑃𝐿𝐼𝐶𝐴𝐷𝐴)/█(</a:t>
              </a:r>
              <a:r>
                <a:rPr lang="pt-BR" sz="2000" i="0">
                  <a:latin typeface="Cambria Math" panose="02040503050406030204" pitchFamily="18" charset="0"/>
                </a:rPr>
                <a:t>𝑇𝑂𝑇𝐴𝐿 𝐷𝐸</a:t>
              </a:r>
              <a:r>
                <a:rPr lang="pt-BR" sz="2000" b="0" i="0">
                  <a:latin typeface="Cambria Math" panose="02040503050406030204" pitchFamily="18" charset="0"/>
                </a:rPr>
                <a:t> </a:t>
              </a:r>
              <a:r>
                <a:rPr lang="pt-BR" sz="2000" i="0">
                  <a:latin typeface="Cambria Math" panose="02040503050406030204" pitchFamily="18" charset="0"/>
                </a:rPr>
                <a:t> @</a:t>
              </a:r>
              <a:r>
                <a:rPr lang="pt-BR" sz="2000" b="0" i="0">
                  <a:latin typeface="Cambria Math" panose="02040503050406030204" pitchFamily="18" charset="0"/>
                </a:rPr>
                <a:t>𝑃𝑅𝑂𝐶𝐸𝑆𝑆𝑂𝑆))</a:t>
              </a:r>
              <a:r>
                <a:rPr lang="pt-BR" sz="1800"/>
                <a:t> X 100</a:t>
              </a:r>
            </a:p>
            <a:p>
              <a:endParaRPr lang="pt-BR" sz="1100"/>
            </a:p>
          </xdr:txBody>
        </xdr:sp>
      </mc:Fallback>
    </mc:AlternateContent>
    <xdr:clientData/>
  </xdr:oneCellAnchor>
  <xdr:oneCellAnchor>
    <xdr:from>
      <xdr:col>5</xdr:col>
      <xdr:colOff>692729</xdr:colOff>
      <xdr:row>24</xdr:row>
      <xdr:rowOff>571501</xdr:rowOff>
    </xdr:from>
    <xdr:ext cx="2857499" cy="1229590"/>
    <mc:AlternateContent xmlns:mc="http://schemas.openxmlformats.org/markup-compatibility/2006" xmlns:a14="http://schemas.microsoft.com/office/drawing/2010/main">
      <mc:Choice Requires="a14">
        <xdr:sp macro="" textlink="">
          <xdr:nvSpPr>
            <xdr:cNvPr id="8" name="CaixaDeTexto 7">
              <a:extLst>
                <a:ext uri="{FF2B5EF4-FFF2-40B4-BE49-F238E27FC236}">
                  <a16:creationId xmlns:a16="http://schemas.microsoft.com/office/drawing/2014/main" xmlns="" id="{00000000-0008-0000-0D00-000008000000}"/>
                </a:ext>
              </a:extLst>
            </xdr:cNvPr>
            <xdr:cNvSpPr txBox="1"/>
          </xdr:nvSpPr>
          <xdr:spPr>
            <a:xfrm>
              <a:off x="12732329" y="21869401"/>
              <a:ext cx="2857499" cy="1229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e>
                            <m:e>
                              <m:r>
                                <a:rPr lang="pt-BR" sz="2000" b="0" i="1">
                                  <a:latin typeface="Cambria Math" panose="02040503050406030204" pitchFamily="18" charset="0"/>
                                </a:rPr>
                                <m:t>𝑃𝐴𝑅𝑇𝐼𝐶𝐼𝑃𝐴</m:t>
                              </m:r>
                              <m:r>
                                <a:rPr lang="pt-BR" sz="2000" b="0" i="1">
                                  <a:latin typeface="Cambria Math" panose="02040503050406030204" pitchFamily="18" charset="0"/>
                                </a:rPr>
                                <m:t>ÇÃ</m:t>
                              </m:r>
                              <m:r>
                                <a:rPr lang="pt-BR" sz="2000" b="0" i="1">
                                  <a:latin typeface="Cambria Math" panose="02040503050406030204" pitchFamily="18" charset="0"/>
                                </a:rPr>
                                <m:t>𝑂</m:t>
                              </m:r>
                              <m:r>
                                <a:rPr lang="pt-BR" sz="2000" b="0" i="1">
                                  <a:latin typeface="Cambria Math" panose="02040503050406030204" pitchFamily="18" charset="0"/>
                                </a:rPr>
                                <m:t> </m:t>
                              </m:r>
                              <m:r>
                                <a:rPr lang="pt-BR" sz="2000" b="0" i="1">
                                  <a:latin typeface="Cambria Math" panose="02040503050406030204" pitchFamily="18" charset="0"/>
                                </a:rPr>
                                <m:t>𝐸𝑀</m:t>
                              </m:r>
                              <m:r>
                                <a:rPr lang="pt-BR" sz="2000" b="0" i="1">
                                  <a:latin typeface="Cambria Math" panose="02040503050406030204" pitchFamily="18" charset="0"/>
                                </a:rPr>
                                <m:t>  </m:t>
                              </m:r>
                            </m:e>
                            <m:e>
                              <m:r>
                                <m:rPr>
                                  <m:nor/>
                                </m:rPr>
                                <a:rPr lang="pt-BR" sz="2000" b="0" i="0" u="none" strike="noStrike">
                                  <a:solidFill>
                                    <a:schemeClr val="tx1"/>
                                  </a:solidFill>
                                  <a:effectLst/>
                                  <a:latin typeface="+mn-lt"/>
                                  <a:ea typeface="+mn-ea"/>
                                  <a:cs typeface="+mn-cs"/>
                                </a:rPr>
                                <m:t>  </m:t>
                              </m:r>
                              <m:r>
                                <a:rPr lang="pt-BR" sz="2000" b="0" i="1" u="none" strike="noStrike">
                                  <a:solidFill>
                                    <a:schemeClr val="tx1"/>
                                  </a:solidFill>
                                  <a:effectLst/>
                                  <a:latin typeface="Cambria Math" panose="02040503050406030204" pitchFamily="18" charset="0"/>
                                  <a:ea typeface="+mn-ea"/>
                                  <a:cs typeface="+mn-cs"/>
                                </a:rPr>
                                <m:t>𝑇𝑅𝐸𝐼𝑁𝐴𝑀𝐸𝑁𝑇𝑂</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r>
                                <a:rPr lang="pt-BR" sz="2000" i="1">
                                  <a:latin typeface="Cambria Math" panose="02040503050406030204" pitchFamily="18" charset="0"/>
                                </a:rPr>
                                <m:t> </m:t>
                              </m:r>
                            </m:e>
                            <m:e>
                              <m:r>
                                <a:rPr lang="pt-BR" sz="2000" b="0" i="1">
                                  <a:latin typeface="Cambria Math" panose="02040503050406030204" pitchFamily="18" charset="0"/>
                                </a:rPr>
                                <m:t>𝑇𝑅𝐸𝐼𝑁𝐴𝑀𝐸𝑁𝑇𝑂𝑆</m:t>
                              </m:r>
                            </m:e>
                          </m:eqArr>
                        </m:den>
                      </m:f>
                    </m:e>
                  </m:d>
                </m:oMath>
              </a14:m>
              <a:r>
                <a:rPr lang="pt-BR" sz="1800"/>
                <a:t> X 100</a:t>
              </a:r>
            </a:p>
            <a:p>
              <a:endParaRPr lang="pt-BR" sz="1100"/>
            </a:p>
          </xdr:txBody>
        </xdr:sp>
      </mc:Choice>
      <mc:Fallback xmlns="">
        <xdr:sp macro="" textlink="">
          <xdr:nvSpPr>
            <xdr:cNvPr id="8" name="CaixaDeTexto 7">
              <a:extLst>
                <a:ext uri="{FF2B5EF4-FFF2-40B4-BE49-F238E27FC236}">
                  <a16:creationId xmlns:a16="http://schemas.microsoft.com/office/drawing/2014/main" xmlns="" xmlns:a14="http://schemas.microsoft.com/office/drawing/2010/main" id="{00000000-0008-0000-0D00-00000C000000}"/>
                </a:ext>
              </a:extLst>
            </xdr:cNvPr>
            <xdr:cNvSpPr txBox="1"/>
          </xdr:nvSpPr>
          <xdr:spPr>
            <a:xfrm>
              <a:off x="12732329" y="21869401"/>
              <a:ext cx="2857499" cy="1229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𝐷𝐸@𝑃𝐴𝑅𝑇𝐼𝐶𝐼𝑃𝐴ÇÃ𝑂 𝐸𝑀  @</a:t>
              </a:r>
              <a:r>
                <a:rPr lang="pt-BR" sz="2000" b="0" i="0" u="none" strike="noStrike">
                  <a:solidFill>
                    <a:schemeClr val="tx1"/>
                  </a:solidFill>
                  <a:effectLst/>
                  <a:latin typeface="+mn-lt"/>
                  <a:ea typeface="+mn-ea"/>
                  <a:cs typeface="+mn-cs"/>
                </a:rPr>
                <a:t>"  </a:t>
              </a:r>
              <a:r>
                <a:rPr lang="pt-BR" sz="2000" b="0" i="0" u="none" strike="noStrike">
                  <a:solidFill>
                    <a:schemeClr val="tx1"/>
                  </a:solidFill>
                  <a:effectLst/>
                  <a:latin typeface="Cambria Math" panose="02040503050406030204" pitchFamily="18" charset="0"/>
                  <a:ea typeface="+mn-ea"/>
                  <a:cs typeface="+mn-cs"/>
                </a:rPr>
                <a:t>" 𝑇𝑅𝐸𝐼𝑁𝐴𝑀𝐸𝑁𝑇𝑂)/█(</a:t>
              </a:r>
              <a:r>
                <a:rPr lang="pt-BR" sz="2000" i="0">
                  <a:latin typeface="Cambria Math" panose="02040503050406030204" pitchFamily="18" charset="0"/>
                </a:rPr>
                <a:t>𝑇𝑂𝑇𝐴𝐿 𝐷𝐸 @</a:t>
              </a:r>
              <a:r>
                <a:rPr lang="pt-BR" sz="2000" b="0" i="0">
                  <a:latin typeface="Cambria Math" panose="02040503050406030204" pitchFamily="18" charset="0"/>
                </a:rPr>
                <a:t>𝑇𝑅𝐸𝐼𝑁𝐴𝑀𝐸𝑁𝑇𝑂𝑆))</a:t>
              </a:r>
              <a:r>
                <a:rPr lang="pt-BR" sz="1800"/>
                <a:t> X 100</a:t>
              </a:r>
            </a:p>
            <a:p>
              <a:endParaRPr lang="pt-BR" sz="1100"/>
            </a:p>
          </xdr:txBody>
        </xdr:sp>
      </mc:Fallback>
    </mc:AlternateContent>
    <xdr:clientData/>
  </xdr:oneCellAnchor>
  <xdr:oneCellAnchor>
    <xdr:from>
      <xdr:col>5</xdr:col>
      <xdr:colOff>398318</xdr:colOff>
      <xdr:row>23</xdr:row>
      <xdr:rowOff>450272</xdr:rowOff>
    </xdr:from>
    <xdr:ext cx="3861954" cy="1212274"/>
    <mc:AlternateContent xmlns:mc="http://schemas.openxmlformats.org/markup-compatibility/2006" xmlns:a14="http://schemas.microsoft.com/office/drawing/2010/main">
      <mc:Choice Requires="a14">
        <xdr:sp macro="" textlink="">
          <xdr:nvSpPr>
            <xdr:cNvPr id="9" name="CaixaDeTexto 8">
              <a:extLst>
                <a:ext uri="{FF2B5EF4-FFF2-40B4-BE49-F238E27FC236}">
                  <a16:creationId xmlns:a16="http://schemas.microsoft.com/office/drawing/2014/main" xmlns="" id="{00000000-0008-0000-0D00-000009000000}"/>
                </a:ext>
              </a:extLst>
            </xdr:cNvPr>
            <xdr:cNvSpPr txBox="1"/>
          </xdr:nvSpPr>
          <xdr:spPr>
            <a:xfrm>
              <a:off x="12437918" y="20100347"/>
              <a:ext cx="3861954" cy="1212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e>
                            <m:e>
                              <m:r>
                                <m:rPr>
                                  <m:nor/>
                                </m:rPr>
                                <a:rPr lang="pt-BR" sz="2000" b="0" i="0" u="none" strike="noStrike">
                                  <a:solidFill>
                                    <a:schemeClr val="tx1"/>
                                  </a:solidFill>
                                  <a:effectLst/>
                                  <a:latin typeface="+mn-lt"/>
                                  <a:ea typeface="+mn-ea"/>
                                  <a:cs typeface="+mn-cs"/>
                                </a:rPr>
                                <m:t>  </m:t>
                              </m:r>
                              <m:r>
                                <a:rPr lang="pt-BR" sz="2000" b="0" i="1" u="none" strike="noStrike">
                                  <a:solidFill>
                                    <a:schemeClr val="tx1"/>
                                  </a:solidFill>
                                  <a:effectLst/>
                                  <a:latin typeface="Cambria Math" panose="02040503050406030204" pitchFamily="18" charset="0"/>
                                  <a:ea typeface="+mn-ea"/>
                                  <a:cs typeface="+mn-cs"/>
                                </a:rPr>
                                <m:t>𝐴𝑇𝑈𝐴𝐿𝐼𝑍𝐴</m:t>
                              </m:r>
                              <m:r>
                                <a:rPr lang="pt-BR" sz="2000" b="0" i="1" u="none" strike="noStrike">
                                  <a:solidFill>
                                    <a:schemeClr val="tx1"/>
                                  </a:solidFill>
                                  <a:effectLst/>
                                  <a:latin typeface="Cambria Math" panose="02040503050406030204" pitchFamily="18" charset="0"/>
                                  <a:ea typeface="+mn-ea"/>
                                  <a:cs typeface="+mn-cs"/>
                                </a:rPr>
                                <m:t>ÇÕ</m:t>
                              </m:r>
                              <m:r>
                                <a:rPr lang="pt-BR" sz="2000" b="0" i="1" u="none" strike="noStrike">
                                  <a:solidFill>
                                    <a:schemeClr val="tx1"/>
                                  </a:solidFill>
                                  <a:effectLst/>
                                  <a:latin typeface="Cambria Math" panose="02040503050406030204" pitchFamily="18" charset="0"/>
                                  <a:ea typeface="+mn-ea"/>
                                  <a:cs typeface="+mn-cs"/>
                                </a:rPr>
                                <m:t>𝐸𝑆</m:t>
                              </m:r>
                              <m:r>
                                <a:rPr lang="pt-BR" sz="2000" b="0" i="1" u="none" strike="noStrike">
                                  <a:solidFill>
                                    <a:schemeClr val="tx1"/>
                                  </a:solidFill>
                                  <a:effectLst/>
                                  <a:latin typeface="Cambria Math" panose="02040503050406030204" pitchFamily="18" charset="0"/>
                                  <a:ea typeface="+mn-ea"/>
                                  <a:cs typeface="+mn-cs"/>
                                </a:rPr>
                                <m:t> </m:t>
                              </m:r>
                              <m:r>
                                <a:rPr lang="pt-BR" sz="2000" b="0" i="1" u="none" strike="noStrike">
                                  <a:solidFill>
                                    <a:schemeClr val="tx1"/>
                                  </a:solidFill>
                                  <a:effectLst/>
                                  <a:latin typeface="Cambria Math" panose="02040503050406030204" pitchFamily="18" charset="0"/>
                                  <a:ea typeface="+mn-ea"/>
                                  <a:cs typeface="+mn-cs"/>
                                </a:rPr>
                                <m:t>𝐷𝑂</m:t>
                              </m:r>
                              <m:r>
                                <a:rPr lang="pt-BR" sz="2000" b="0" i="1" u="none" strike="noStrike">
                                  <a:solidFill>
                                    <a:schemeClr val="tx1"/>
                                  </a:solidFill>
                                  <a:effectLst/>
                                  <a:latin typeface="Cambria Math" panose="02040503050406030204" pitchFamily="18" charset="0"/>
                                  <a:ea typeface="+mn-ea"/>
                                  <a:cs typeface="+mn-cs"/>
                                </a:rPr>
                                <m:t> </m:t>
                              </m:r>
                              <m:r>
                                <a:rPr lang="pt-BR" sz="2000" b="0" i="1" u="none" strike="noStrike">
                                  <a:solidFill>
                                    <a:schemeClr val="tx1"/>
                                  </a:solidFill>
                                  <a:effectLst/>
                                  <a:latin typeface="Cambria Math" panose="02040503050406030204" pitchFamily="18" charset="0"/>
                                  <a:ea typeface="+mn-ea"/>
                                  <a:cs typeface="+mn-cs"/>
                                </a:rPr>
                                <m:t>𝑀</m:t>
                              </m:r>
                              <m:r>
                                <a:rPr lang="pt-BR" sz="2000" b="0" i="1" u="none" strike="noStrike">
                                  <a:solidFill>
                                    <a:schemeClr val="tx1"/>
                                  </a:solidFill>
                                  <a:effectLst/>
                                  <a:latin typeface="Cambria Math" panose="02040503050406030204" pitchFamily="18" charset="0"/>
                                  <a:ea typeface="+mn-ea"/>
                                  <a:cs typeface="+mn-cs"/>
                                </a:rPr>
                                <m:t>Ó</m:t>
                              </m:r>
                              <m:r>
                                <a:rPr lang="pt-BR" sz="2000" b="0" i="1" u="none" strike="noStrike">
                                  <a:solidFill>
                                    <a:schemeClr val="tx1"/>
                                  </a:solidFill>
                                  <a:effectLst/>
                                  <a:latin typeface="Cambria Math" panose="02040503050406030204" pitchFamily="18" charset="0"/>
                                  <a:ea typeface="+mn-ea"/>
                                  <a:cs typeface="+mn-cs"/>
                                </a:rPr>
                                <m:t>𝐷𝑈𝐿𝑂</m:t>
                              </m:r>
                            </m:e>
                            <m:e>
                              <m:r>
                                <a:rPr lang="pt-BR" sz="2000" b="0" i="1" u="none" strike="noStrike">
                                  <a:solidFill>
                                    <a:schemeClr val="tx1"/>
                                  </a:solidFill>
                                  <a:effectLst/>
                                  <a:latin typeface="Cambria Math" panose="02040503050406030204" pitchFamily="18" charset="0"/>
                                  <a:ea typeface="+mn-ea"/>
                                  <a:cs typeface="+mn-cs"/>
                                </a:rPr>
                                <m:t>É</m:t>
                              </m:r>
                              <m:r>
                                <a:rPr lang="pt-BR" sz="2000" b="0" i="1" u="none" strike="noStrike">
                                  <a:solidFill>
                                    <a:schemeClr val="tx1"/>
                                  </a:solidFill>
                                  <a:effectLst/>
                                  <a:latin typeface="Cambria Math" panose="02040503050406030204" pitchFamily="18" charset="0"/>
                                  <a:ea typeface="+mn-ea"/>
                                  <a:cs typeface="+mn-cs"/>
                                </a:rPr>
                                <m:t>𝑇𝐼𝐶𝑂</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𝑆𝐴𝑁</m:t>
                              </m:r>
                              <m:r>
                                <a:rPr lang="pt-BR" sz="2000" b="0" i="1">
                                  <a:latin typeface="Cambria Math" panose="02040503050406030204" pitchFamily="18" charset="0"/>
                                </a:rPr>
                                <m:t>ÇÃ</m:t>
                              </m:r>
                              <m:r>
                                <a:rPr lang="pt-BR" sz="2000" b="0" i="1">
                                  <a:latin typeface="Cambria Math" panose="02040503050406030204" pitchFamily="18" charset="0"/>
                                </a:rPr>
                                <m:t>𝑂</m:t>
                              </m:r>
                              <m:r>
                                <a:rPr lang="pt-BR" sz="2000" b="0" i="1">
                                  <a:latin typeface="Cambria Math" panose="02040503050406030204" pitchFamily="18" charset="0"/>
                                </a:rPr>
                                <m:t>  </m:t>
                              </m:r>
                            </m:e>
                            <m:e>
                              <m:r>
                                <a:rPr lang="pt-BR" sz="2000" b="0" i="1">
                                  <a:latin typeface="Cambria Math" panose="02040503050406030204" pitchFamily="18" charset="0"/>
                                </a:rPr>
                                <m:t>𝐴𝑃𝐿𝐼𝐶𝐴𝐷𝐴</m:t>
                              </m:r>
                            </m:e>
                          </m:eqArr>
                        </m:den>
                      </m:f>
                    </m:e>
                  </m:d>
                </m:oMath>
              </a14:m>
              <a:r>
                <a:rPr lang="pt-BR" sz="1800"/>
                <a:t> X 100</a:t>
              </a:r>
            </a:p>
            <a:p>
              <a:endParaRPr lang="pt-BR" sz="1100"/>
            </a:p>
          </xdr:txBody>
        </xdr:sp>
      </mc:Choice>
      <mc:Fallback xmlns="">
        <xdr:sp macro="" textlink="">
          <xdr:nvSpPr>
            <xdr:cNvPr id="9" name="CaixaDeTexto 8">
              <a:extLst>
                <a:ext uri="{FF2B5EF4-FFF2-40B4-BE49-F238E27FC236}">
                  <a16:creationId xmlns:a16="http://schemas.microsoft.com/office/drawing/2014/main" xmlns="" xmlns:a14="http://schemas.microsoft.com/office/drawing/2010/main" id="{00000000-0008-0000-0D00-00000D000000}"/>
                </a:ext>
              </a:extLst>
            </xdr:cNvPr>
            <xdr:cNvSpPr txBox="1"/>
          </xdr:nvSpPr>
          <xdr:spPr>
            <a:xfrm>
              <a:off x="12437918" y="20100347"/>
              <a:ext cx="3861954" cy="1212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 @</a:t>
              </a:r>
              <a:r>
                <a:rPr lang="pt-BR" sz="2000" b="0" i="0" u="none" strike="noStrike">
                  <a:solidFill>
                    <a:schemeClr val="tx1"/>
                  </a:solidFill>
                  <a:effectLst/>
                  <a:latin typeface="+mn-lt"/>
                  <a:ea typeface="+mn-ea"/>
                  <a:cs typeface="+mn-cs"/>
                </a:rPr>
                <a:t>"  </a:t>
              </a:r>
              <a:r>
                <a:rPr lang="pt-BR" sz="2000" b="0" i="0" u="none" strike="noStrike">
                  <a:solidFill>
                    <a:schemeClr val="tx1"/>
                  </a:solidFill>
                  <a:effectLst/>
                  <a:latin typeface="Cambria Math" panose="02040503050406030204" pitchFamily="18" charset="0"/>
                  <a:ea typeface="+mn-ea"/>
                  <a:cs typeface="+mn-cs"/>
                </a:rPr>
                <a:t>" 𝐴𝑇𝑈𝐴𝐿𝐼𝑍𝐴ÇÕ𝐸𝑆 𝐷𝑂 𝑀Ó𝐷𝑈𝐿𝑂@É𝑇𝐼𝐶𝑂)/█(</a:t>
              </a:r>
              <a:r>
                <a:rPr lang="pt-BR" sz="2000" i="0">
                  <a:latin typeface="Cambria Math" panose="02040503050406030204" pitchFamily="18" charset="0"/>
                </a:rPr>
                <a:t>𝑇𝑂𝑇𝐴𝐿 𝐷𝐸</a:t>
              </a:r>
              <a:r>
                <a:rPr lang="pt-BR" sz="2000" b="0" i="0">
                  <a:latin typeface="Cambria Math" panose="02040503050406030204" pitchFamily="18" charset="0"/>
                </a:rPr>
                <a:t> 𝑆𝐴𝑁ÇÃ𝑂  @𝐴𝑃𝐿𝐼𝐶𝐴𝐷𝐴))</a:t>
              </a:r>
              <a:r>
                <a:rPr lang="pt-BR" sz="1800"/>
                <a:t> X 100</a:t>
              </a:r>
            </a:p>
            <a:p>
              <a:endParaRPr lang="pt-BR" sz="1100"/>
            </a:p>
          </xdr:txBody>
        </xdr:sp>
      </mc:Fallback>
    </mc:AlternateContent>
    <xdr:clientData/>
  </xdr:oneCellAnchor>
  <xdr:oneCellAnchor>
    <xdr:from>
      <xdr:col>5</xdr:col>
      <xdr:colOff>127392</xdr:colOff>
      <xdr:row>25</xdr:row>
      <xdr:rowOff>695078</xdr:rowOff>
    </xdr:from>
    <xdr:ext cx="3861954" cy="969818"/>
    <mc:AlternateContent xmlns:mc="http://schemas.openxmlformats.org/markup-compatibility/2006" xmlns:a14="http://schemas.microsoft.com/office/drawing/2010/main">
      <mc:Choice Requires="a14">
        <xdr:sp macro="" textlink="">
          <xdr:nvSpPr>
            <xdr:cNvPr id="10" name="CaixaDeTexto 9">
              <a:extLst>
                <a:ext uri="{FF2B5EF4-FFF2-40B4-BE49-F238E27FC236}">
                  <a16:creationId xmlns:a16="http://schemas.microsoft.com/office/drawing/2014/main" xmlns="" id="{00000000-0008-0000-0D00-00000A000000}"/>
                </a:ext>
              </a:extLst>
            </xdr:cNvPr>
            <xdr:cNvSpPr txBox="1"/>
          </xdr:nvSpPr>
          <xdr:spPr>
            <a:xfrm>
              <a:off x="10572604" y="26977620"/>
              <a:ext cx="3861954" cy="969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 </m:t>
                              </m:r>
                              <m:r>
                                <a:rPr lang="pt-BR" sz="2000" i="1">
                                  <a:latin typeface="Cambria Math" panose="02040503050406030204" pitchFamily="18" charset="0"/>
                                </a:rPr>
                                <m:t>𝑅𝑅𝑇</m:t>
                              </m:r>
                              <m:r>
                                <a:rPr lang="pt-BR" sz="2000" i="1">
                                  <a:latin typeface="Cambria Math" panose="02040503050406030204" pitchFamily="18" charset="0"/>
                                </a:rPr>
                                <m:t>′</m:t>
                              </m:r>
                              <m:r>
                                <a:rPr lang="pt-BR" sz="2000" i="1">
                                  <a:latin typeface="Cambria Math" panose="02040503050406030204" pitchFamily="18" charset="0"/>
                                </a:rPr>
                                <m:t>𝑆</m:t>
                              </m:r>
                              <m:r>
                                <a:rPr lang="pt-BR" sz="2000" i="1">
                                  <a:latin typeface="Cambria Math" panose="02040503050406030204" pitchFamily="18" charset="0"/>
                                </a:rPr>
                                <m:t> </m:t>
                              </m:r>
                              <m:r>
                                <a:rPr lang="pt-BR" sz="2000" i="1">
                                  <a:latin typeface="Cambria Math" panose="02040503050406030204" pitchFamily="18" charset="0"/>
                                </a:rPr>
                                <m:t>𝐷𝐸</m:t>
                              </m:r>
                              <m:r>
                                <a:rPr lang="pt-BR" sz="2000" i="1">
                                  <a:latin typeface="Cambria Math" panose="02040503050406030204" pitchFamily="18" charset="0"/>
                                </a:rPr>
                                <m:t> </m:t>
                              </m:r>
                              <m:r>
                                <a:rPr lang="pt-BR" sz="2000" i="1">
                                  <a:latin typeface="Cambria Math" panose="02040503050406030204" pitchFamily="18" charset="0"/>
                                </a:rPr>
                                <m:t>𝐶𝐴𝑅𝐺𝑂</m:t>
                              </m:r>
                              <m:r>
                                <a:rPr lang="pt-BR" sz="2000" i="1">
                                  <a:latin typeface="Cambria Math" panose="02040503050406030204" pitchFamily="18" charset="0"/>
                                </a:rPr>
                                <m:t> </m:t>
                              </m:r>
                              <m:r>
                                <a:rPr lang="pt-BR" sz="2000" i="1">
                                  <a:latin typeface="Cambria Math" panose="02040503050406030204" pitchFamily="18" charset="0"/>
                                </a:rPr>
                                <m:t>𝐸</m:t>
                              </m:r>
                              <m:r>
                                <a:rPr lang="pt-BR" sz="2000" i="1">
                                  <a:latin typeface="Cambria Math" panose="02040503050406030204" pitchFamily="18" charset="0"/>
                                </a:rPr>
                                <m:t> </m:t>
                              </m:r>
                              <m:r>
                                <a:rPr lang="pt-BR" sz="2000" i="1">
                                  <a:latin typeface="Cambria Math" panose="02040503050406030204" pitchFamily="18" charset="0"/>
                                </a:rPr>
                                <m:t>𝐹𝑈𝑁</m:t>
                              </m:r>
                              <m:r>
                                <a:rPr lang="pt-BR" sz="2000" i="1">
                                  <a:latin typeface="Cambria Math" panose="02040503050406030204" pitchFamily="18" charset="0"/>
                                </a:rPr>
                                <m:t>ÇÃ</m:t>
                              </m:r>
                              <m:r>
                                <a:rPr lang="pt-BR" sz="2000" i="1">
                                  <a:latin typeface="Cambria Math" panose="02040503050406030204" pitchFamily="18" charset="0"/>
                                </a:rPr>
                                <m:t>𝑂</m:t>
                              </m:r>
                              <m:r>
                                <a:rPr lang="pt-BR" sz="2000" i="1">
                                  <a:latin typeface="Cambria Math" panose="02040503050406030204" pitchFamily="18" charset="0"/>
                                </a:rPr>
                                <m:t> </m:t>
                              </m:r>
                              <m:r>
                                <a:rPr lang="pt-BR" sz="2000" i="1">
                                  <a:latin typeface="Cambria Math" panose="02040503050406030204" pitchFamily="18" charset="0"/>
                                </a:rPr>
                                <m:t>𝐷𝑂𝑆</m:t>
                              </m:r>
                              <m:r>
                                <a:rPr lang="pt-BR" sz="2000" i="1">
                                  <a:latin typeface="Cambria Math" panose="02040503050406030204" pitchFamily="18" charset="0"/>
                                </a:rPr>
                                <m:t> </m:t>
                              </m:r>
                            </m:e>
                            <m:e>
                              <m:r>
                                <m:rPr>
                                  <m:nor/>
                                </m:rPr>
                                <a:rPr lang="pt-BR" sz="2000" b="0" i="0" u="none" strike="noStrike">
                                  <a:solidFill>
                                    <a:schemeClr val="tx1"/>
                                  </a:solidFill>
                                  <a:effectLst/>
                                  <a:latin typeface="+mn-lt"/>
                                  <a:ea typeface="+mn-ea"/>
                                  <a:cs typeface="+mn-cs"/>
                                </a:rPr>
                                <m:t> </m:t>
                              </m:r>
                            </m:e>
                            <m:e>
                              <m:r>
                                <a:rPr lang="pt-BR" sz="2000" i="1">
                                  <a:latin typeface="Cambria Math" panose="02040503050406030204" pitchFamily="18" charset="0"/>
                                </a:rPr>
                                <m:t>𝐶𝑂𝑂𝑅𝐷𝐸𝑁𝐴𝐷𝑂𝑅𝐸𝑆</m:t>
                              </m:r>
                              <m:r>
                                <a:rPr lang="pt-BR" sz="2000" i="1">
                                  <a:latin typeface="Cambria Math" panose="02040503050406030204" pitchFamily="18" charset="0"/>
                                </a:rPr>
                                <m:t> </m:t>
                              </m:r>
                              <m:r>
                                <a:rPr lang="pt-BR" sz="2000" i="1">
                                  <a:latin typeface="Cambria Math" panose="02040503050406030204" pitchFamily="18" charset="0"/>
                                </a:rPr>
                                <m:t>𝐶𝐴𝐷𝐴𝑆𝑇𝑅𝐴𝐷𝑂𝑆</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r>
                                <a:rPr lang="pt-BR" sz="2000" i="1">
                                  <a:latin typeface="Cambria Math" panose="02040503050406030204" pitchFamily="18" charset="0"/>
                                </a:rPr>
                                <m:t> </m:t>
                              </m:r>
                            </m:e>
                            <m:e>
                              <m:r>
                                <a:rPr lang="pt-BR" sz="2000" i="1">
                                  <a:latin typeface="Cambria Math" panose="02040503050406030204" pitchFamily="18" charset="0"/>
                                </a:rPr>
                                <m:t>𝐶𝑈𝑅𝑆𝑂</m:t>
                              </m:r>
                            </m:e>
                          </m:eqArr>
                        </m:den>
                      </m:f>
                    </m:e>
                  </m:d>
                </m:oMath>
              </a14:m>
              <a:r>
                <a:rPr lang="pt-BR" sz="1800"/>
                <a:t> X 100</a:t>
              </a:r>
            </a:p>
            <a:p>
              <a:endParaRPr lang="pt-BR" sz="1100"/>
            </a:p>
          </xdr:txBody>
        </xdr:sp>
      </mc:Choice>
      <mc:Fallback xmlns="">
        <xdr:sp macro="" textlink="">
          <xdr:nvSpPr>
            <xdr:cNvPr id="10" name="CaixaDeTexto 9">
              <a:extLst>
                <a:ext uri="{FF2B5EF4-FFF2-40B4-BE49-F238E27FC236}">
                  <a16:creationId xmlns:a16="http://schemas.microsoft.com/office/drawing/2014/main" xmlns="" xmlns:a14="http://schemas.microsoft.com/office/drawing/2010/main" id="{00000000-0008-0000-0D00-000004000000}"/>
                </a:ext>
              </a:extLst>
            </xdr:cNvPr>
            <xdr:cNvSpPr txBox="1"/>
          </xdr:nvSpPr>
          <xdr:spPr>
            <a:xfrm>
              <a:off x="10572604" y="26977620"/>
              <a:ext cx="3861954" cy="969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 </a:t>
              </a:r>
              <a:r>
                <a:rPr lang="pt-BR" sz="2000" i="0">
                  <a:latin typeface="Cambria Math" panose="02040503050406030204" pitchFamily="18" charset="0"/>
                </a:rPr>
                <a:t>𝑅𝑅𝑇′𝑆 𝐷𝐸 𝐶𝐴𝑅𝐺𝑂 𝐸 𝐹𝑈𝑁ÇÃ𝑂 𝐷𝑂𝑆 @</a:t>
              </a:r>
              <a:r>
                <a:rPr lang="pt-BR" sz="2000" b="0" i="0" u="none" strike="noStrike">
                  <a:solidFill>
                    <a:schemeClr val="tx1"/>
                  </a:solidFill>
                  <a:effectLst/>
                  <a:latin typeface="+mn-lt"/>
                  <a:ea typeface="+mn-ea"/>
                  <a:cs typeface="+mn-cs"/>
                </a:rPr>
                <a:t>" </a:t>
              </a:r>
              <a:r>
                <a:rPr lang="pt-BR" sz="2000" b="0" i="0" u="none" strike="noStrike">
                  <a:solidFill>
                    <a:schemeClr val="tx1"/>
                  </a:solidFill>
                  <a:effectLst/>
                  <a:latin typeface="Cambria Math" panose="02040503050406030204" pitchFamily="18" charset="0"/>
                  <a:ea typeface="+mn-ea"/>
                  <a:cs typeface="+mn-cs"/>
                </a:rPr>
                <a:t>" @</a:t>
              </a:r>
              <a:r>
                <a:rPr lang="pt-BR" sz="2000" i="0">
                  <a:latin typeface="Cambria Math" panose="02040503050406030204" pitchFamily="18" charset="0"/>
                </a:rPr>
                <a:t>𝐶𝑂𝑂𝑅𝐷𝐸𝑁𝐴𝐷𝑂𝑅𝐸𝑆 𝐶𝐴𝐷𝐴𝑆𝑇𝑅𝐴𝐷𝑂𝑆)/█(𝑇𝑂𝑇𝐴𝐿 𝐷𝐸 @𝐶𝑈𝑅𝑆𝑂))</a:t>
              </a:r>
              <a:r>
                <a:rPr lang="pt-BR" sz="1800"/>
                <a:t> X 100</a:t>
              </a:r>
            </a:p>
            <a:p>
              <a:endParaRPr lang="pt-BR" sz="1100"/>
            </a:p>
          </xdr:txBody>
        </xdr:sp>
      </mc:Fallback>
    </mc:AlternateContent>
    <xdr:clientData/>
  </xdr:oneCellAnchor>
  <xdr:oneCellAnchor>
    <xdr:from>
      <xdr:col>5</xdr:col>
      <xdr:colOff>155863</xdr:colOff>
      <xdr:row>26</xdr:row>
      <xdr:rowOff>691861</xdr:rowOff>
    </xdr:from>
    <xdr:ext cx="3879273" cy="1057275"/>
    <mc:AlternateContent xmlns:mc="http://schemas.openxmlformats.org/markup-compatibility/2006" xmlns:a14="http://schemas.microsoft.com/office/drawing/2010/main">
      <mc:Choice Requires="a14">
        <xdr:sp macro="" textlink="">
          <xdr:nvSpPr>
            <xdr:cNvPr id="11" name="CaixaDeTexto 10">
              <a:extLst>
                <a:ext uri="{FF2B5EF4-FFF2-40B4-BE49-F238E27FC236}">
                  <a16:creationId xmlns:a16="http://schemas.microsoft.com/office/drawing/2014/main" xmlns="" id="{00000000-0008-0000-0D00-00000B000000}"/>
                </a:ext>
              </a:extLst>
            </xdr:cNvPr>
            <xdr:cNvSpPr txBox="1"/>
          </xdr:nvSpPr>
          <xdr:spPr>
            <a:xfrm>
              <a:off x="12195463" y="25694986"/>
              <a:ext cx="3879273" cy="105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𝐴𝑇𝐸𝑁𝐷𝐼𝑀𝐸𝑁𝑇𝑂</m:t>
                              </m:r>
                            </m:e>
                            <m:e>
                              <m:r>
                                <a:rPr lang="pt-BR" sz="2000" b="0" i="1">
                                  <a:latin typeface="Cambria Math" panose="02040503050406030204" pitchFamily="18" charset="0"/>
                                </a:rPr>
                                <m:t>𝐴</m:t>
                              </m:r>
                              <m:r>
                                <a:rPr lang="pt-BR" sz="2000" b="0" i="1">
                                  <a:latin typeface="Cambria Math" panose="02040503050406030204" pitchFamily="18" charset="0"/>
                                </a:rPr>
                                <m:t> </m:t>
                              </m:r>
                              <m:r>
                                <a:rPr lang="pt-BR" sz="2000" b="0" i="1">
                                  <a:latin typeface="Cambria Math" panose="02040503050406030204" pitchFamily="18" charset="0"/>
                                </a:rPr>
                                <m:t>𝐶𝑂𝑂𝑅𝐷𝐸𝑁𝐴𝐷𝑂𝑅𝐸𝑆</m:t>
                              </m:r>
                              <m:r>
                                <a:rPr lang="pt-BR" sz="2000" b="0" i="1">
                                  <a:latin typeface="Cambria Math" panose="02040503050406030204" pitchFamily="18" charset="0"/>
                                </a:rPr>
                                <m:t> </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e>
                            <m:e>
                              <m:r>
                                <a:rPr lang="pt-BR" sz="2000" i="1">
                                  <a:latin typeface="Cambria Math" panose="02040503050406030204" pitchFamily="18" charset="0"/>
                                </a:rPr>
                                <m:t>𝐶𝑈𝑅𝑆𝑂</m:t>
                              </m:r>
                            </m:e>
                          </m:eqArr>
                        </m:den>
                      </m:f>
                    </m:e>
                  </m:d>
                </m:oMath>
              </a14:m>
              <a:r>
                <a:rPr lang="pt-BR" sz="2000"/>
                <a:t> </a:t>
              </a:r>
              <a:r>
                <a:rPr lang="pt-BR" sz="1800"/>
                <a:t>X 100</a:t>
              </a:r>
            </a:p>
            <a:p>
              <a:endParaRPr lang="pt-BR" sz="1100"/>
            </a:p>
          </xdr:txBody>
        </xdr:sp>
      </mc:Choice>
      <mc:Fallback xmlns="">
        <xdr:sp macro="" textlink="">
          <xdr:nvSpPr>
            <xdr:cNvPr id="11" name="CaixaDeTexto 10">
              <a:extLst>
                <a:ext uri="{FF2B5EF4-FFF2-40B4-BE49-F238E27FC236}">
                  <a16:creationId xmlns:a16="http://schemas.microsoft.com/office/drawing/2014/main" xmlns="" xmlns:a14="http://schemas.microsoft.com/office/drawing/2010/main" id="{00000000-0008-0000-0D00-000005000000}"/>
                </a:ext>
              </a:extLst>
            </xdr:cNvPr>
            <xdr:cNvSpPr txBox="1"/>
          </xdr:nvSpPr>
          <xdr:spPr>
            <a:xfrm>
              <a:off x="12195463" y="25694986"/>
              <a:ext cx="3879273" cy="105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 𝐴𝑇𝐸𝑁𝐷𝐼𝑀𝐸𝑁𝑇𝑂@𝐴 𝐶𝑂𝑂𝑅𝐷𝐸𝑁𝐴𝐷𝑂𝑅𝐸𝑆 )/█(</a:t>
              </a:r>
              <a:r>
                <a:rPr lang="pt-BR" sz="2000" i="0">
                  <a:latin typeface="Cambria Math" panose="02040503050406030204" pitchFamily="18" charset="0"/>
                </a:rPr>
                <a:t>𝑇𝑂𝑇𝐴𝐿 𝐷𝐸@𝐶𝑈𝑅𝑆𝑂))</a:t>
              </a:r>
              <a:r>
                <a:rPr lang="pt-BR" sz="2000"/>
                <a:t> </a:t>
              </a:r>
              <a:r>
                <a:rPr lang="pt-BR" sz="1800"/>
                <a:t>X 100</a:t>
              </a:r>
            </a:p>
            <a:p>
              <a:endParaRPr lang="pt-BR" sz="1100"/>
            </a:p>
          </xdr:txBody>
        </xdr:sp>
      </mc:Fallback>
    </mc:AlternateContent>
    <xdr:clientData/>
  </xdr:oneCellAnchor>
  <xdr:oneCellAnchor>
    <xdr:from>
      <xdr:col>5</xdr:col>
      <xdr:colOff>217343</xdr:colOff>
      <xdr:row>27</xdr:row>
      <xdr:rowOff>614795</xdr:rowOff>
    </xdr:from>
    <xdr:ext cx="3765839" cy="943841"/>
    <mc:AlternateContent xmlns:mc="http://schemas.openxmlformats.org/markup-compatibility/2006" xmlns:a14="http://schemas.microsoft.com/office/drawing/2010/main">
      <mc:Choice Requires="a14">
        <xdr:sp macro="" textlink="">
          <xdr:nvSpPr>
            <xdr:cNvPr id="12" name="CaixaDeTexto 11">
              <a:extLst>
                <a:ext uri="{FF2B5EF4-FFF2-40B4-BE49-F238E27FC236}">
                  <a16:creationId xmlns:a16="http://schemas.microsoft.com/office/drawing/2014/main" xmlns="" id="{00000000-0008-0000-0D00-00000C000000}"/>
                </a:ext>
              </a:extLst>
            </xdr:cNvPr>
            <xdr:cNvSpPr txBox="1"/>
          </xdr:nvSpPr>
          <xdr:spPr>
            <a:xfrm>
              <a:off x="12256943" y="27170495"/>
              <a:ext cx="3765839" cy="943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𝐶</m:t>
                              </m:r>
                              <m:r>
                                <a:rPr lang="pt-BR" sz="2000" b="0" i="1">
                                  <a:latin typeface="Cambria Math" panose="02040503050406030204" pitchFamily="18" charset="0"/>
                                </a:rPr>
                                <m:t>Á</m:t>
                              </m:r>
                              <m:r>
                                <a:rPr lang="pt-BR" sz="2000" b="0" i="1">
                                  <a:latin typeface="Cambria Math" panose="02040503050406030204" pitchFamily="18" charset="0"/>
                                </a:rPr>
                                <m:t>𝐿𝐶𝑈𝐿𝑂</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e>
                            <m:e>
                              <m:r>
                                <a:rPr lang="pt-BR" sz="2000" b="0" i="1">
                                  <a:latin typeface="Cambria Math" panose="02040503050406030204" pitchFamily="18" charset="0"/>
                                </a:rPr>
                                <m:t>𝑇𝐸𝑀𝑃𝐸𝑆𝑇𝐼𝑉𝐼𝐷𝐴𝐷𝐸</m:t>
                              </m:r>
                              <m:r>
                                <a:rPr lang="pt-BR" sz="2000" b="0" i="1">
                                  <a:latin typeface="Cambria Math" panose="02040503050406030204" pitchFamily="18" charset="0"/>
                                </a:rPr>
                                <m:t> </m:t>
                              </m:r>
                              <m:r>
                                <a:rPr lang="pt-BR" sz="2000" b="0" i="1">
                                  <a:latin typeface="Cambria Math" panose="02040503050406030204" pitchFamily="18" charset="0"/>
                                </a:rPr>
                                <m:t>𝐶𝑂𝑁𝐶𝐿𝑈</m:t>
                              </m:r>
                              <m:r>
                                <a:rPr lang="pt-BR" sz="2000" b="0" i="1">
                                  <a:latin typeface="Cambria Math" panose="02040503050406030204" pitchFamily="18" charset="0"/>
                                </a:rPr>
                                <m:t>Í</m:t>
                              </m:r>
                              <m:r>
                                <a:rPr lang="pt-BR" sz="2000" b="0" i="1">
                                  <a:latin typeface="Cambria Math" panose="02040503050406030204" pitchFamily="18" charset="0"/>
                                </a:rPr>
                                <m:t>𝐷𝑂</m:t>
                              </m:r>
                              <m:r>
                                <a:rPr lang="pt-BR" sz="2000" b="0" i="1">
                                  <a:latin typeface="Cambria Math" panose="02040503050406030204" pitchFamily="18" charset="0"/>
                                </a:rPr>
                                <m:t> </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e>
                            <m:e>
                              <m:r>
                                <a:rPr lang="pt-BR" sz="2000" i="1">
                                  <a:latin typeface="Cambria Math" panose="02040503050406030204" pitchFamily="18" charset="0"/>
                                </a:rPr>
                                <m:t>𝐶𝑈𝑅𝑆𝑂</m:t>
                              </m:r>
                            </m:e>
                          </m:eqArr>
                        </m:den>
                      </m:f>
                    </m:e>
                  </m:d>
                </m:oMath>
              </a14:m>
              <a:r>
                <a:rPr lang="pt-BR" sz="2000"/>
                <a:t> </a:t>
              </a:r>
              <a:r>
                <a:rPr lang="pt-BR" sz="1800"/>
                <a:t>X 100</a:t>
              </a:r>
            </a:p>
            <a:p>
              <a:endParaRPr lang="pt-BR" sz="1100"/>
            </a:p>
          </xdr:txBody>
        </xdr:sp>
      </mc:Choice>
      <mc:Fallback xmlns="">
        <xdr:sp macro="" textlink="">
          <xdr:nvSpPr>
            <xdr:cNvPr id="12" name="CaixaDeTexto 11">
              <a:extLst>
                <a:ext uri="{FF2B5EF4-FFF2-40B4-BE49-F238E27FC236}">
                  <a16:creationId xmlns:a16="http://schemas.microsoft.com/office/drawing/2014/main" xmlns="" xmlns:a14="http://schemas.microsoft.com/office/drawing/2010/main" id="{00000000-0008-0000-0D00-000006000000}"/>
                </a:ext>
              </a:extLst>
            </xdr:cNvPr>
            <xdr:cNvSpPr txBox="1"/>
          </xdr:nvSpPr>
          <xdr:spPr>
            <a:xfrm>
              <a:off x="12256943" y="27170495"/>
              <a:ext cx="3765839" cy="943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 𝐶Á𝐿𝐶𝑈𝐿𝑂 𝐷𝐸 @𝑇𝐸𝑀𝑃𝐸𝑆𝑇𝐼𝑉𝐼𝐷𝐴𝐷𝐸 𝐶𝑂𝑁𝐶𝐿𝑈Í𝐷𝑂 )/█(</a:t>
              </a:r>
              <a:r>
                <a:rPr lang="pt-BR" sz="2000" i="0">
                  <a:latin typeface="Cambria Math" panose="02040503050406030204" pitchFamily="18" charset="0"/>
                </a:rPr>
                <a:t>𝑇𝑂𝑇𝐴𝐿 𝐷𝐸@𝐶𝑈𝑅𝑆𝑂))</a:t>
              </a:r>
              <a:r>
                <a:rPr lang="pt-BR" sz="2000"/>
                <a:t> </a:t>
              </a:r>
              <a:r>
                <a:rPr lang="pt-BR" sz="1800"/>
                <a:t>X 100</a:t>
              </a:r>
            </a:p>
            <a:p>
              <a:endParaRPr lang="pt-BR" sz="1100"/>
            </a:p>
          </xdr:txBody>
        </xdr:sp>
      </mc:Fallback>
    </mc:AlternateContent>
    <xdr:clientData/>
  </xdr:oneCellAnchor>
  <xdr:oneCellAnchor>
    <xdr:from>
      <xdr:col>5</xdr:col>
      <xdr:colOff>390524</xdr:colOff>
      <xdr:row>28</xdr:row>
      <xdr:rowOff>671080</xdr:rowOff>
    </xdr:from>
    <xdr:ext cx="3384839" cy="818283"/>
    <mc:AlternateContent xmlns:mc="http://schemas.openxmlformats.org/markup-compatibility/2006" xmlns:a14="http://schemas.microsoft.com/office/drawing/2010/main">
      <mc:Choice Requires="a14">
        <xdr:sp macro="" textlink="">
          <xdr:nvSpPr>
            <xdr:cNvPr id="13" name="CaixaDeTexto 12">
              <a:extLst>
                <a:ext uri="{FF2B5EF4-FFF2-40B4-BE49-F238E27FC236}">
                  <a16:creationId xmlns:a16="http://schemas.microsoft.com/office/drawing/2014/main" xmlns="" id="{00000000-0008-0000-0D00-00000D000000}"/>
                </a:ext>
              </a:extLst>
            </xdr:cNvPr>
            <xdr:cNvSpPr txBox="1"/>
          </xdr:nvSpPr>
          <xdr:spPr>
            <a:xfrm>
              <a:off x="12430124" y="28807930"/>
              <a:ext cx="3384839" cy="818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r>
                                <a:rPr lang="pt-BR" sz="2000" b="0" i="1">
                                  <a:latin typeface="Cambria Math" panose="02040503050406030204" pitchFamily="18" charset="0"/>
                                </a:rPr>
                                <m:t> </m:t>
                              </m:r>
                              <m:r>
                                <a:rPr lang="pt-BR" sz="2000" b="0" i="1">
                                  <a:latin typeface="Cambria Math" panose="02040503050406030204" pitchFamily="18" charset="0"/>
                                </a:rPr>
                                <m:t>𝑁𝑂𝑉𝐴</m:t>
                              </m:r>
                              <m:r>
                                <a:rPr lang="pt-BR" sz="2000" b="0" i="1">
                                  <a:latin typeface="Cambria Math" panose="02040503050406030204" pitchFamily="18" charset="0"/>
                                </a:rPr>
                                <m:t> </m:t>
                              </m:r>
                              <m:r>
                                <a:rPr lang="pt-BR" sz="2000" b="0" i="1">
                                  <a:latin typeface="Cambria Math" panose="02040503050406030204" pitchFamily="18" charset="0"/>
                                </a:rPr>
                                <m:t>𝐼𝐸𝑆</m:t>
                              </m:r>
                            </m:e>
                            <m:e>
                              <m:r>
                                <a:rPr lang="pt-BR" sz="2000" b="0" i="1">
                                  <a:latin typeface="Cambria Math" panose="02040503050406030204" pitchFamily="18" charset="0"/>
                                </a:rPr>
                                <m:t>𝑁𝑂</m:t>
                              </m:r>
                              <m:r>
                                <a:rPr lang="pt-BR" sz="2000" b="0" i="1">
                                  <a:latin typeface="Cambria Math" panose="02040503050406030204" pitchFamily="18" charset="0"/>
                                </a:rPr>
                                <m:t> </m:t>
                              </m:r>
                              <m:r>
                                <a:rPr lang="pt-BR" sz="2000" b="0" i="1">
                                  <a:latin typeface="Cambria Math" panose="02040503050406030204" pitchFamily="18" charset="0"/>
                                </a:rPr>
                                <m:t>𝐸</m:t>
                              </m:r>
                              <m:r>
                                <a:rPr lang="pt-BR" sz="2000" b="0" i="1">
                                  <a:latin typeface="Cambria Math" panose="02040503050406030204" pitchFamily="18" charset="0"/>
                                </a:rPr>
                                <m:t>−</m:t>
                              </m:r>
                              <m:r>
                                <a:rPr lang="pt-BR" sz="2000" b="0" i="1">
                                  <a:latin typeface="Cambria Math" panose="02040503050406030204" pitchFamily="18" charset="0"/>
                                </a:rPr>
                                <m:t>𝑀𝐸𝐶</m:t>
                              </m:r>
                              <m:r>
                                <a:rPr lang="pt-BR" sz="2000" b="0" i="1">
                                  <a:latin typeface="Cambria Math" panose="02040503050406030204" pitchFamily="18" charset="0"/>
                                </a:rPr>
                                <m:t> </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e>
                            <m:e>
                              <m:r>
                                <a:rPr lang="pt-BR" sz="2000" i="1">
                                  <a:latin typeface="Cambria Math" panose="02040503050406030204" pitchFamily="18" charset="0"/>
                                </a:rPr>
                                <m:t>𝐶𝑈𝑅𝑆𝑂</m:t>
                              </m:r>
                            </m:e>
                          </m:eqArr>
                        </m:den>
                      </m:f>
                    </m:e>
                  </m:d>
                </m:oMath>
              </a14:m>
              <a:r>
                <a:rPr lang="pt-BR" sz="2000"/>
                <a:t> </a:t>
              </a:r>
              <a:r>
                <a:rPr lang="pt-BR" sz="1800"/>
                <a:t>X 100</a:t>
              </a:r>
            </a:p>
            <a:p>
              <a:endParaRPr lang="pt-BR" sz="1100"/>
            </a:p>
          </xdr:txBody>
        </xdr:sp>
      </mc:Choice>
      <mc:Fallback xmlns="">
        <xdr:sp macro="" textlink="">
          <xdr:nvSpPr>
            <xdr:cNvPr id="13" name="CaixaDeTexto 12">
              <a:extLst>
                <a:ext uri="{FF2B5EF4-FFF2-40B4-BE49-F238E27FC236}">
                  <a16:creationId xmlns:a16="http://schemas.microsoft.com/office/drawing/2014/main" xmlns="" xmlns:a14="http://schemas.microsoft.com/office/drawing/2010/main" id="{00000000-0008-0000-0D00-000007000000}"/>
                </a:ext>
              </a:extLst>
            </xdr:cNvPr>
            <xdr:cNvSpPr txBox="1"/>
          </xdr:nvSpPr>
          <xdr:spPr>
            <a:xfrm>
              <a:off x="12430124" y="28807930"/>
              <a:ext cx="3384839" cy="8182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 𝑁𝑂𝑉𝐴 𝐼𝐸𝑆@𝑁𝑂 𝐸−𝑀𝐸𝐶 )/█(</a:t>
              </a:r>
              <a:r>
                <a:rPr lang="pt-BR" sz="2000" i="0">
                  <a:latin typeface="Cambria Math" panose="02040503050406030204" pitchFamily="18" charset="0"/>
                </a:rPr>
                <a:t>𝑇𝑂𝑇𝐴𝐿 𝐷𝐸@𝐶𝑈𝑅𝑆𝑂))</a:t>
              </a:r>
              <a:r>
                <a:rPr lang="pt-BR" sz="2000"/>
                <a:t> </a:t>
              </a:r>
              <a:r>
                <a:rPr lang="pt-BR" sz="1800"/>
                <a:t>X 100</a:t>
              </a:r>
            </a:p>
            <a:p>
              <a:endParaRPr lang="pt-BR" sz="1100"/>
            </a:p>
          </xdr:txBody>
        </xdr:sp>
      </mc:Fallback>
    </mc:AlternateContent>
    <xdr:clientData/>
  </xdr:oneCellAnchor>
  <xdr:oneCellAnchor>
    <xdr:from>
      <xdr:col>5</xdr:col>
      <xdr:colOff>692729</xdr:colOff>
      <xdr:row>24</xdr:row>
      <xdr:rowOff>571501</xdr:rowOff>
    </xdr:from>
    <xdr:ext cx="2857499" cy="1229590"/>
    <mc:AlternateContent xmlns:mc="http://schemas.openxmlformats.org/markup-compatibility/2006" xmlns:a14="http://schemas.microsoft.com/office/drawing/2010/main">
      <mc:Choice Requires="a14">
        <xdr:sp macro="" textlink="">
          <xdr:nvSpPr>
            <xdr:cNvPr id="14" name="CaixaDeTexto 13">
              <a:extLst>
                <a:ext uri="{FF2B5EF4-FFF2-40B4-BE49-F238E27FC236}">
                  <a16:creationId xmlns:a16="http://schemas.microsoft.com/office/drawing/2014/main" xmlns="" id="{00000000-0008-0000-0D00-00000E000000}"/>
                </a:ext>
              </a:extLst>
            </xdr:cNvPr>
            <xdr:cNvSpPr txBox="1"/>
          </xdr:nvSpPr>
          <xdr:spPr>
            <a:xfrm>
              <a:off x="12732329" y="21869401"/>
              <a:ext cx="2857499" cy="1229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d>
                    <m:dPr>
                      <m:ctrlPr>
                        <a:rPr lang="pt-BR" sz="2000" i="1">
                          <a:latin typeface="Cambria Math" panose="02040503050406030204" pitchFamily="18" charset="0"/>
                        </a:rPr>
                      </m:ctrlPr>
                    </m:dPr>
                    <m:e>
                      <m:f>
                        <m:fPr>
                          <m:ctrlPr>
                            <a:rPr lang="pt-BR" sz="2000" i="1">
                              <a:latin typeface="Cambria Math" panose="02040503050406030204" pitchFamily="18" charset="0"/>
                            </a:rPr>
                          </m:ctrlPr>
                        </m:fPr>
                        <m:num>
                          <m:eqArr>
                            <m:eqArrPr>
                              <m:ctrlPr>
                                <a:rPr lang="pt-BR" sz="2000" b="0" i="1">
                                  <a:latin typeface="Cambria Math" panose="02040503050406030204" pitchFamily="18" charset="0"/>
                                </a:rPr>
                              </m:ctrlPr>
                            </m:eqArrPr>
                            <m:e>
                              <m:r>
                                <a:rPr lang="pt-BR" sz="2000" b="0" i="1">
                                  <a:latin typeface="Cambria Math" panose="02040503050406030204" pitchFamily="18" charset="0"/>
                                </a:rPr>
                                <m:t>𝑄𝑈𝐴𝑁𝑇𝐼𝐷𝐴𝐷𝐸</m:t>
                              </m:r>
                              <m:r>
                                <a:rPr lang="pt-BR" sz="2000" b="0" i="1">
                                  <a:latin typeface="Cambria Math" panose="02040503050406030204" pitchFamily="18" charset="0"/>
                                </a:rPr>
                                <m:t> </m:t>
                              </m:r>
                              <m:r>
                                <a:rPr lang="pt-BR" sz="2000" b="0" i="1">
                                  <a:latin typeface="Cambria Math" panose="02040503050406030204" pitchFamily="18" charset="0"/>
                                </a:rPr>
                                <m:t>𝐷𝐸</m:t>
                              </m:r>
                            </m:e>
                            <m:e>
                              <m:r>
                                <a:rPr lang="pt-BR" sz="2000" b="0" i="1">
                                  <a:latin typeface="Cambria Math" panose="02040503050406030204" pitchFamily="18" charset="0"/>
                                </a:rPr>
                                <m:t>𝑃𝐴𝑅𝑇𝐼𝐶𝐼𝑃𝐴</m:t>
                              </m:r>
                              <m:r>
                                <a:rPr lang="pt-BR" sz="2000" b="0" i="1">
                                  <a:latin typeface="Cambria Math" panose="02040503050406030204" pitchFamily="18" charset="0"/>
                                </a:rPr>
                                <m:t>ÇÃ</m:t>
                              </m:r>
                              <m:r>
                                <a:rPr lang="pt-BR" sz="2000" b="0" i="1">
                                  <a:latin typeface="Cambria Math" panose="02040503050406030204" pitchFamily="18" charset="0"/>
                                </a:rPr>
                                <m:t>𝑂</m:t>
                              </m:r>
                              <m:r>
                                <a:rPr lang="pt-BR" sz="2000" b="0" i="1">
                                  <a:latin typeface="Cambria Math" panose="02040503050406030204" pitchFamily="18" charset="0"/>
                                </a:rPr>
                                <m:t> </m:t>
                              </m:r>
                              <m:r>
                                <a:rPr lang="pt-BR" sz="2000" b="0" i="1">
                                  <a:latin typeface="Cambria Math" panose="02040503050406030204" pitchFamily="18" charset="0"/>
                                </a:rPr>
                                <m:t>𝐸𝑀</m:t>
                              </m:r>
                              <m:r>
                                <a:rPr lang="pt-BR" sz="2000" b="0" i="1">
                                  <a:latin typeface="Cambria Math" panose="02040503050406030204" pitchFamily="18" charset="0"/>
                                </a:rPr>
                                <m:t>  </m:t>
                              </m:r>
                            </m:e>
                            <m:e>
                              <m:r>
                                <m:rPr>
                                  <m:nor/>
                                </m:rPr>
                                <a:rPr lang="pt-BR" sz="2000" b="0" i="0" u="none" strike="noStrike">
                                  <a:solidFill>
                                    <a:schemeClr val="tx1"/>
                                  </a:solidFill>
                                  <a:effectLst/>
                                  <a:latin typeface="+mn-lt"/>
                                  <a:ea typeface="+mn-ea"/>
                                  <a:cs typeface="+mn-cs"/>
                                </a:rPr>
                                <m:t>  </m:t>
                              </m:r>
                              <m:r>
                                <a:rPr lang="pt-BR" sz="2000" b="0" i="1" u="none" strike="noStrike">
                                  <a:solidFill>
                                    <a:schemeClr val="tx1"/>
                                  </a:solidFill>
                                  <a:effectLst/>
                                  <a:latin typeface="Cambria Math" panose="02040503050406030204" pitchFamily="18" charset="0"/>
                                  <a:ea typeface="+mn-ea"/>
                                  <a:cs typeface="+mn-cs"/>
                                </a:rPr>
                                <m:t>𝑇𝑅𝐸𝐼𝑁𝐴𝑀𝐸𝑁𝑇𝑂</m:t>
                              </m:r>
                            </m:e>
                          </m:eqArr>
                        </m:num>
                        <m:den>
                          <m:eqArr>
                            <m:eqArrPr>
                              <m:ctrlPr>
                                <a:rPr lang="pt-BR" sz="2000" i="1">
                                  <a:latin typeface="Cambria Math" panose="02040503050406030204" pitchFamily="18" charset="0"/>
                                </a:rPr>
                              </m:ctrlPr>
                            </m:eqArrPr>
                            <m:e>
                              <m:r>
                                <a:rPr lang="pt-BR" sz="2000" i="1">
                                  <a:latin typeface="Cambria Math" panose="02040503050406030204" pitchFamily="18" charset="0"/>
                                </a:rPr>
                                <m:t>𝑇𝑂𝑇𝐴𝐿</m:t>
                              </m:r>
                              <m:r>
                                <a:rPr lang="pt-BR" sz="2000" i="1">
                                  <a:latin typeface="Cambria Math" panose="02040503050406030204" pitchFamily="18" charset="0"/>
                                </a:rPr>
                                <m:t> </m:t>
                              </m:r>
                              <m:r>
                                <a:rPr lang="pt-BR" sz="2000" i="1">
                                  <a:latin typeface="Cambria Math" panose="02040503050406030204" pitchFamily="18" charset="0"/>
                                </a:rPr>
                                <m:t>𝐷𝐸</m:t>
                              </m:r>
                              <m:r>
                                <a:rPr lang="pt-BR" sz="2000" i="1">
                                  <a:latin typeface="Cambria Math" panose="02040503050406030204" pitchFamily="18" charset="0"/>
                                </a:rPr>
                                <m:t> </m:t>
                              </m:r>
                            </m:e>
                            <m:e>
                              <m:r>
                                <a:rPr lang="pt-BR" sz="2000" b="0" i="1">
                                  <a:latin typeface="Cambria Math" panose="02040503050406030204" pitchFamily="18" charset="0"/>
                                </a:rPr>
                                <m:t>𝑇𝑅𝐸𝐼𝑁𝐴𝑀𝐸𝑁𝑇𝑂𝑆</m:t>
                              </m:r>
                            </m:e>
                          </m:eqArr>
                        </m:den>
                      </m:f>
                    </m:e>
                  </m:d>
                </m:oMath>
              </a14:m>
              <a:r>
                <a:rPr lang="pt-BR" sz="1800"/>
                <a:t> X 100</a:t>
              </a:r>
            </a:p>
            <a:p>
              <a:endParaRPr lang="pt-BR" sz="1100"/>
            </a:p>
          </xdr:txBody>
        </xdr:sp>
      </mc:Choice>
      <mc:Fallback xmlns="">
        <xdr:sp macro="" textlink="">
          <xdr:nvSpPr>
            <xdr:cNvPr id="14" name="CaixaDeTexto 13">
              <a:extLst>
                <a:ext uri="{FF2B5EF4-FFF2-40B4-BE49-F238E27FC236}">
                  <a16:creationId xmlns:a16="http://schemas.microsoft.com/office/drawing/2014/main" xmlns="" xmlns:a14="http://schemas.microsoft.com/office/drawing/2010/main" id="{00000000-0008-0000-0D00-00000C000000}"/>
                </a:ext>
              </a:extLst>
            </xdr:cNvPr>
            <xdr:cNvSpPr txBox="1"/>
          </xdr:nvSpPr>
          <xdr:spPr>
            <a:xfrm>
              <a:off x="12732329" y="21869401"/>
              <a:ext cx="2857499" cy="12295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pt-BR" sz="2000" i="0">
                  <a:latin typeface="Cambria Math" panose="02040503050406030204" pitchFamily="18" charset="0"/>
                </a:rPr>
                <a:t>(</a:t>
              </a:r>
              <a:r>
                <a:rPr lang="pt-BR" sz="2000" b="0" i="0">
                  <a:latin typeface="Cambria Math" panose="02040503050406030204" pitchFamily="18" charset="0"/>
                </a:rPr>
                <a:t>█(𝑄𝑈𝐴𝑁𝑇𝐼𝐷𝐴𝐷𝐸 𝐷𝐸@𝑃𝐴𝑅𝑇𝐼𝐶𝐼𝑃𝐴ÇÃ𝑂 𝐸𝑀  @</a:t>
              </a:r>
              <a:r>
                <a:rPr lang="pt-BR" sz="2000" b="0" i="0" u="none" strike="noStrike">
                  <a:solidFill>
                    <a:schemeClr val="tx1"/>
                  </a:solidFill>
                  <a:effectLst/>
                  <a:latin typeface="+mn-lt"/>
                  <a:ea typeface="+mn-ea"/>
                  <a:cs typeface="+mn-cs"/>
                </a:rPr>
                <a:t>"  </a:t>
              </a:r>
              <a:r>
                <a:rPr lang="pt-BR" sz="2000" b="0" i="0" u="none" strike="noStrike">
                  <a:solidFill>
                    <a:schemeClr val="tx1"/>
                  </a:solidFill>
                  <a:effectLst/>
                  <a:latin typeface="Cambria Math" panose="02040503050406030204" pitchFamily="18" charset="0"/>
                  <a:ea typeface="+mn-ea"/>
                  <a:cs typeface="+mn-cs"/>
                </a:rPr>
                <a:t>" 𝑇𝑅𝐸𝐼𝑁𝐴𝑀𝐸𝑁𝑇𝑂)/█(</a:t>
              </a:r>
              <a:r>
                <a:rPr lang="pt-BR" sz="2000" i="0">
                  <a:latin typeface="Cambria Math" panose="02040503050406030204" pitchFamily="18" charset="0"/>
                </a:rPr>
                <a:t>𝑇𝑂𝑇𝐴𝐿 𝐷𝐸 @</a:t>
              </a:r>
              <a:r>
                <a:rPr lang="pt-BR" sz="2000" b="0" i="0">
                  <a:latin typeface="Cambria Math" panose="02040503050406030204" pitchFamily="18" charset="0"/>
                </a:rPr>
                <a:t>𝑇𝑅𝐸𝐼𝑁𝐴𝑀𝐸𝑁𝑇𝑂𝑆))</a:t>
              </a:r>
              <a:r>
                <a:rPr lang="pt-BR" sz="1800"/>
                <a:t> X 100</a:t>
              </a:r>
            </a:p>
            <a:p>
              <a:endParaRPr lang="pt-BR" sz="1100"/>
            </a:p>
          </xdr:txBody>
        </xdr:sp>
      </mc:Fallback>
    </mc:AlternateContent>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129885</xdr:colOff>
      <xdr:row>5</xdr:row>
      <xdr:rowOff>0</xdr:rowOff>
    </xdr:to>
    <xdr:pic>
      <xdr:nvPicPr>
        <xdr:cNvPr id="3" name="Imagem 2" descr="CAU-BR-timbrado2015-edit-13">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819658" cy="98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1548151</xdr:rowOff>
    </xdr:to>
    <xdr:pic>
      <xdr:nvPicPr>
        <xdr:cNvPr id="2" name="Imagem 2" descr="CAU-BR-timbrado2015-edit-13">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900900" cy="1802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2533650</xdr:colOff>
      <xdr:row>1</xdr:row>
      <xdr:rowOff>1548151</xdr:rowOff>
    </xdr:to>
    <xdr:pic>
      <xdr:nvPicPr>
        <xdr:cNvPr id="3" name="Imagem 2" descr="CAU-BR-timbrado2015-edit-13">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259675" cy="1786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2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23974425"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111125</xdr:colOff>
      <xdr:row>0</xdr:row>
      <xdr:rowOff>0</xdr:rowOff>
    </xdr:from>
    <xdr:to>
      <xdr:col>10</xdr:col>
      <xdr:colOff>158750</xdr:colOff>
      <xdr:row>4</xdr:row>
      <xdr:rowOff>444500</xdr:rowOff>
    </xdr:to>
    <xdr:pic>
      <xdr:nvPicPr>
        <xdr:cNvPr id="2" name="Imagem 2" descr="CAU-BR-timbrado2015-edit-13">
          <a:extLst>
            <a:ext uri="{FF2B5EF4-FFF2-40B4-BE49-F238E27FC236}">
              <a16:creationId xmlns:a16="http://schemas.microsoft.com/office/drawing/2014/main" xmlns="" id="{00000000-0008-0000-2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125" y="0"/>
          <a:ext cx="18669000" cy="177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xdr:rowOff>
    </xdr:from>
    <xdr:to>
      <xdr:col>5</xdr:col>
      <xdr:colOff>1387928</xdr:colOff>
      <xdr:row>1</xdr:row>
      <xdr:rowOff>993913</xdr:rowOff>
    </xdr:to>
    <xdr:pic>
      <xdr:nvPicPr>
        <xdr:cNvPr id="4119" name="Imagem 2" descr="CAU-BR-timbrado2015-edit-13">
          <a:extLst>
            <a:ext uri="{FF2B5EF4-FFF2-40B4-BE49-F238E27FC236}">
              <a16:creationId xmlns:a16="http://schemas.microsoft.com/office/drawing/2014/main" xmlns="" id="{00000000-0008-0000-0400-000017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
          <a:ext cx="8759450" cy="1187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36634</xdr:colOff>
      <xdr:row>0</xdr:row>
      <xdr:rowOff>12211</xdr:rowOff>
    </xdr:from>
    <xdr:to>
      <xdr:col>8</xdr:col>
      <xdr:colOff>1367692</xdr:colOff>
      <xdr:row>2</xdr:row>
      <xdr:rowOff>0</xdr:rowOff>
    </xdr:to>
    <xdr:pic>
      <xdr:nvPicPr>
        <xdr:cNvPr id="3" name="Imagem 2" descr="CAU-BR-timbrado2015-edit-13">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4" y="12211"/>
          <a:ext cx="10880481" cy="915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0</xdr:rowOff>
    </xdr:from>
    <xdr:to>
      <xdr:col>6</xdr:col>
      <xdr:colOff>581025</xdr:colOff>
      <xdr:row>2</xdr:row>
      <xdr:rowOff>314325</xdr:rowOff>
    </xdr:to>
    <xdr:pic>
      <xdr:nvPicPr>
        <xdr:cNvPr id="5125" name="Imagem 2" descr="CAU-BR-timbrado2015-edit-13">
          <a:extLst>
            <a:ext uri="{FF2B5EF4-FFF2-40B4-BE49-F238E27FC236}">
              <a16:creationId xmlns:a16="http://schemas.microsoft.com/office/drawing/2014/main" xmlns="" id="{00000000-0008-0000-0600-000005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104203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142875</xdr:colOff>
      <xdr:row>3</xdr:row>
      <xdr:rowOff>178594</xdr:rowOff>
    </xdr:to>
    <xdr:pic>
      <xdr:nvPicPr>
        <xdr:cNvPr id="3" name="Imagem 2" descr="CAU-BR-timbrado2015-edit-13">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8989219" cy="750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11907</xdr:colOff>
      <xdr:row>3</xdr:row>
      <xdr:rowOff>44356</xdr:rowOff>
    </xdr:to>
    <xdr:pic>
      <xdr:nvPicPr>
        <xdr:cNvPr id="6145" name="Imagem 2" descr="CAU-BR-timbrado2015-edit-13">
          <a:extLst>
            <a:ext uri="{FF2B5EF4-FFF2-40B4-BE49-F238E27FC236}">
              <a16:creationId xmlns:a16="http://schemas.microsoft.com/office/drawing/2014/main" xmlns="" id="{00000000-0008-0000-08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0406062" cy="865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89297</xdr:colOff>
      <xdr:row>2</xdr:row>
      <xdr:rowOff>89297</xdr:rowOff>
    </xdr:from>
    <xdr:to>
      <xdr:col>12</xdr:col>
      <xdr:colOff>89297</xdr:colOff>
      <xdr:row>35</xdr:row>
      <xdr:rowOff>175419</xdr:rowOff>
    </xdr:to>
    <xdr:grpSp>
      <xdr:nvGrpSpPr>
        <xdr:cNvPr id="2" name="Grupo 3">
          <a:extLst>
            <a:ext uri="{FF2B5EF4-FFF2-40B4-BE49-F238E27FC236}">
              <a16:creationId xmlns:a16="http://schemas.microsoft.com/office/drawing/2014/main" xmlns="" id="{00000000-0008-0000-0900-000002000000}"/>
            </a:ext>
          </a:extLst>
        </xdr:cNvPr>
        <xdr:cNvGrpSpPr>
          <a:grpSpLocks/>
        </xdr:cNvGrpSpPr>
      </xdr:nvGrpSpPr>
      <xdr:grpSpPr bwMode="auto">
        <a:xfrm>
          <a:off x="89297" y="482203"/>
          <a:ext cx="10810875" cy="6372622"/>
          <a:chOff x="0" y="1440"/>
          <a:chExt cx="12240" cy="12959"/>
        </a:xfrm>
      </xdr:grpSpPr>
      <xdr:grpSp>
        <xdr:nvGrpSpPr>
          <xdr:cNvPr id="3" name="Group 4">
            <a:extLst>
              <a:ext uri="{FF2B5EF4-FFF2-40B4-BE49-F238E27FC236}">
                <a16:creationId xmlns:a16="http://schemas.microsoft.com/office/drawing/2014/main" xmlns="" id="{00000000-0008-0000-0900-000003000000}"/>
              </a:ext>
            </a:extLst>
          </xdr:cNvPr>
          <xdr:cNvGrpSpPr>
            <a:grpSpLocks/>
          </xdr:cNvGrpSpPr>
        </xdr:nvGrpSpPr>
        <xdr:grpSpPr bwMode="auto">
          <a:xfrm>
            <a:off x="0" y="9661"/>
            <a:ext cx="12240" cy="4738"/>
            <a:chOff x="-6" y="3399"/>
            <a:chExt cx="12197" cy="4253"/>
          </a:xfrm>
        </xdr:grpSpPr>
        <xdr:grpSp>
          <xdr:nvGrpSpPr>
            <xdr:cNvPr id="7" name="Group 5">
              <a:extLst>
                <a:ext uri="{FF2B5EF4-FFF2-40B4-BE49-F238E27FC236}">
                  <a16:creationId xmlns:a16="http://schemas.microsoft.com/office/drawing/2014/main" xmlns="" id="{00000000-0008-0000-0900-000007000000}"/>
                </a:ext>
              </a:extLst>
            </xdr:cNvPr>
            <xdr:cNvGrpSpPr>
              <a:grpSpLocks/>
            </xdr:cNvGrpSpPr>
          </xdr:nvGrpSpPr>
          <xdr:grpSpPr bwMode="auto">
            <a:xfrm>
              <a:off x="-6" y="3717"/>
              <a:ext cx="12189" cy="3550"/>
              <a:chOff x="18" y="7468"/>
              <a:chExt cx="12189" cy="3550"/>
            </a:xfrm>
          </xdr:grpSpPr>
          <xdr:sp macro="" textlink="">
            <xdr:nvSpPr>
              <xdr:cNvPr id="14" name="Freeform 6">
                <a:extLst>
                  <a:ext uri="{FF2B5EF4-FFF2-40B4-BE49-F238E27FC236}">
                    <a16:creationId xmlns:a16="http://schemas.microsoft.com/office/drawing/2014/main" xmlns="" id="{00000000-0008-0000-0900-00000E000000}"/>
                  </a:ext>
                </a:extLst>
              </xdr:cNvPr>
              <xdr:cNvSpPr>
                <a:spLocks/>
              </xdr:cNvSpPr>
            </xdr:nvSpPr>
            <xdr:spPr bwMode="auto">
              <a:xfrm>
                <a:off x="18" y="7837"/>
                <a:ext cx="7132" cy="2863"/>
              </a:xfrm>
              <a:custGeom>
                <a:avLst/>
                <a:gdLst>
                  <a:gd name="T0" fmla="*/ 0 w 7132"/>
                  <a:gd name="T1" fmla="*/ 0 h 2863"/>
                  <a:gd name="T2" fmla="*/ 17 w 7132"/>
                  <a:gd name="T3" fmla="*/ 2863 h 2863"/>
                  <a:gd name="T4" fmla="*/ 7132 w 7132"/>
                  <a:gd name="T5" fmla="*/ 2578 h 2863"/>
                  <a:gd name="T6" fmla="*/ 7132 w 7132"/>
                  <a:gd name="T7" fmla="*/ 200 h 2863"/>
                  <a:gd name="T8" fmla="*/ 0 w 7132"/>
                  <a:gd name="T9" fmla="*/ 0 h 28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132" h="2863">
                    <a:moveTo>
                      <a:pt x="0" y="0"/>
                    </a:moveTo>
                    <a:lnTo>
                      <a:pt x="17" y="2863"/>
                    </a:lnTo>
                    <a:lnTo>
                      <a:pt x="7132" y="2578"/>
                    </a:lnTo>
                    <a:lnTo>
                      <a:pt x="7132" y="200"/>
                    </a:lnTo>
                    <a:lnTo>
                      <a:pt x="0" y="0"/>
                    </a:lnTo>
                    <a:close/>
                  </a:path>
                </a:pathLst>
              </a:custGeom>
              <a:solidFill>
                <a:srgbClr val="205867">
                  <a:alpha val="5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7">
                <a:extLst>
                  <a:ext uri="{FF2B5EF4-FFF2-40B4-BE49-F238E27FC236}">
                    <a16:creationId xmlns:a16="http://schemas.microsoft.com/office/drawing/2014/main" xmlns="" id="{00000000-0008-0000-0900-00000F000000}"/>
                  </a:ext>
                </a:extLst>
              </xdr:cNvPr>
              <xdr:cNvSpPr>
                <a:spLocks/>
              </xdr:cNvSpPr>
            </xdr:nvSpPr>
            <xdr:spPr bwMode="auto">
              <a:xfrm>
                <a:off x="7150" y="7468"/>
                <a:ext cx="3466" cy="3550"/>
              </a:xfrm>
              <a:custGeom>
                <a:avLst/>
                <a:gdLst>
                  <a:gd name="T0" fmla="*/ 0 w 3466"/>
                  <a:gd name="T1" fmla="*/ 569 h 3550"/>
                  <a:gd name="T2" fmla="*/ 0 w 3466"/>
                  <a:gd name="T3" fmla="*/ 2930 h 3550"/>
                  <a:gd name="T4" fmla="*/ 3466 w 3466"/>
                  <a:gd name="T5" fmla="*/ 3550 h 3550"/>
                  <a:gd name="T6" fmla="*/ 3466 w 3466"/>
                  <a:gd name="T7" fmla="*/ 0 h 3550"/>
                  <a:gd name="T8" fmla="*/ 0 w 3466"/>
                  <a:gd name="T9" fmla="*/ 569 h 355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466" h="3550">
                    <a:moveTo>
                      <a:pt x="0" y="569"/>
                    </a:moveTo>
                    <a:lnTo>
                      <a:pt x="0" y="2930"/>
                    </a:lnTo>
                    <a:lnTo>
                      <a:pt x="3466" y="3550"/>
                    </a:lnTo>
                    <a:lnTo>
                      <a:pt x="3466" y="0"/>
                    </a:lnTo>
                    <a:lnTo>
                      <a:pt x="0" y="569"/>
                    </a:lnTo>
                    <a:close/>
                  </a:path>
                </a:pathLst>
              </a:custGeom>
              <a:solidFill>
                <a:srgbClr val="205867">
                  <a:alpha val="5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8">
                <a:extLst>
                  <a:ext uri="{FF2B5EF4-FFF2-40B4-BE49-F238E27FC236}">
                    <a16:creationId xmlns:a16="http://schemas.microsoft.com/office/drawing/2014/main" xmlns="" id="{00000000-0008-0000-0900-000010000000}"/>
                  </a:ext>
                </a:extLst>
              </xdr:cNvPr>
              <xdr:cNvSpPr>
                <a:spLocks/>
              </xdr:cNvSpPr>
            </xdr:nvSpPr>
            <xdr:spPr bwMode="auto">
              <a:xfrm>
                <a:off x="10616" y="7468"/>
                <a:ext cx="1591" cy="3550"/>
              </a:xfrm>
              <a:custGeom>
                <a:avLst/>
                <a:gdLst>
                  <a:gd name="T0" fmla="*/ 0 w 1591"/>
                  <a:gd name="T1" fmla="*/ 0 h 3550"/>
                  <a:gd name="T2" fmla="*/ 0 w 1591"/>
                  <a:gd name="T3" fmla="*/ 3550 h 3550"/>
                  <a:gd name="T4" fmla="*/ 1591 w 1591"/>
                  <a:gd name="T5" fmla="*/ 2746 h 3550"/>
                  <a:gd name="T6" fmla="*/ 1591 w 1591"/>
                  <a:gd name="T7" fmla="*/ 737 h 3550"/>
                  <a:gd name="T8" fmla="*/ 0 w 1591"/>
                  <a:gd name="T9" fmla="*/ 0 h 355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91" h="3550">
                    <a:moveTo>
                      <a:pt x="0" y="0"/>
                    </a:moveTo>
                    <a:lnTo>
                      <a:pt x="0" y="3550"/>
                    </a:lnTo>
                    <a:lnTo>
                      <a:pt x="1591" y="2746"/>
                    </a:lnTo>
                    <a:lnTo>
                      <a:pt x="1591" y="737"/>
                    </a:lnTo>
                    <a:lnTo>
                      <a:pt x="0" y="0"/>
                    </a:lnTo>
                    <a:close/>
                  </a:path>
                </a:pathLst>
              </a:custGeom>
              <a:solidFill>
                <a:srgbClr val="205867">
                  <a:alpha val="50000"/>
                </a:srgbClr>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8" name="Freeform 9">
              <a:extLst>
                <a:ext uri="{FF2B5EF4-FFF2-40B4-BE49-F238E27FC236}">
                  <a16:creationId xmlns:a16="http://schemas.microsoft.com/office/drawing/2014/main" xmlns="" id="{00000000-0008-0000-0900-000008000000}"/>
                </a:ext>
              </a:extLst>
            </xdr:cNvPr>
            <xdr:cNvSpPr>
              <a:spLocks/>
            </xdr:cNvSpPr>
          </xdr:nvSpPr>
          <xdr:spPr bwMode="auto">
            <a:xfrm>
              <a:off x="8071" y="4069"/>
              <a:ext cx="4120" cy="2913"/>
            </a:xfrm>
            <a:custGeom>
              <a:avLst/>
              <a:gdLst>
                <a:gd name="T0" fmla="*/ 1 w 4120"/>
                <a:gd name="T1" fmla="*/ 251 h 2913"/>
                <a:gd name="T2" fmla="*/ 0 w 4120"/>
                <a:gd name="T3" fmla="*/ 2662 h 2913"/>
                <a:gd name="T4" fmla="*/ 4120 w 4120"/>
                <a:gd name="T5" fmla="*/ 2913 h 2913"/>
                <a:gd name="T6" fmla="*/ 4120 w 4120"/>
                <a:gd name="T7" fmla="*/ 0 h 2913"/>
                <a:gd name="T8" fmla="*/ 1 w 4120"/>
                <a:gd name="T9" fmla="*/ 251 h 291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120" h="2913">
                  <a:moveTo>
                    <a:pt x="1" y="251"/>
                  </a:moveTo>
                  <a:lnTo>
                    <a:pt x="0" y="2662"/>
                  </a:lnTo>
                  <a:lnTo>
                    <a:pt x="4120" y="2913"/>
                  </a:lnTo>
                  <a:lnTo>
                    <a:pt x="4120" y="0"/>
                  </a:lnTo>
                  <a:lnTo>
                    <a:pt x="1" y="251"/>
                  </a:lnTo>
                  <a:close/>
                </a:path>
              </a:pathLst>
            </a:custGeom>
            <a:solidFill>
              <a:srgbClr val="D8D8D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10">
              <a:extLst>
                <a:ext uri="{FF2B5EF4-FFF2-40B4-BE49-F238E27FC236}">
                  <a16:creationId xmlns:a16="http://schemas.microsoft.com/office/drawing/2014/main" xmlns="" id="{00000000-0008-0000-0900-000009000000}"/>
                </a:ext>
              </a:extLst>
            </xdr:cNvPr>
            <xdr:cNvSpPr>
              <a:spLocks/>
            </xdr:cNvSpPr>
          </xdr:nvSpPr>
          <xdr:spPr bwMode="auto">
            <a:xfrm>
              <a:off x="4104" y="3399"/>
              <a:ext cx="3985" cy="4236"/>
            </a:xfrm>
            <a:custGeom>
              <a:avLst/>
              <a:gdLst>
                <a:gd name="T0" fmla="*/ 0 w 3985"/>
                <a:gd name="T1" fmla="*/ 0 h 4236"/>
                <a:gd name="T2" fmla="*/ 0 w 3985"/>
                <a:gd name="T3" fmla="*/ 4236 h 4236"/>
                <a:gd name="T4" fmla="*/ 3985 w 3985"/>
                <a:gd name="T5" fmla="*/ 3349 h 4236"/>
                <a:gd name="T6" fmla="*/ 3985 w 3985"/>
                <a:gd name="T7" fmla="*/ 921 h 4236"/>
                <a:gd name="T8" fmla="*/ 0 w 3985"/>
                <a:gd name="T9" fmla="*/ 0 h 4236"/>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85" h="4236">
                  <a:moveTo>
                    <a:pt x="0" y="0"/>
                  </a:moveTo>
                  <a:lnTo>
                    <a:pt x="0" y="4236"/>
                  </a:lnTo>
                  <a:lnTo>
                    <a:pt x="3985" y="3349"/>
                  </a:lnTo>
                  <a:lnTo>
                    <a:pt x="3985" y="921"/>
                  </a:lnTo>
                  <a:lnTo>
                    <a:pt x="0" y="0"/>
                  </a:lnTo>
                  <a:close/>
                </a:path>
              </a:pathLst>
            </a:custGeom>
            <a:solidFill>
              <a:srgbClr val="BFBFB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11">
              <a:extLst>
                <a:ext uri="{FF2B5EF4-FFF2-40B4-BE49-F238E27FC236}">
                  <a16:creationId xmlns:a16="http://schemas.microsoft.com/office/drawing/2014/main" xmlns="" id="{00000000-0008-0000-0900-00000A000000}"/>
                </a:ext>
              </a:extLst>
            </xdr:cNvPr>
            <xdr:cNvSpPr>
              <a:spLocks/>
            </xdr:cNvSpPr>
          </xdr:nvSpPr>
          <xdr:spPr bwMode="auto">
            <a:xfrm>
              <a:off x="18" y="3399"/>
              <a:ext cx="4086" cy="4253"/>
            </a:xfrm>
            <a:custGeom>
              <a:avLst/>
              <a:gdLst>
                <a:gd name="T0" fmla="*/ 4086 w 4086"/>
                <a:gd name="T1" fmla="*/ 0 h 4253"/>
                <a:gd name="T2" fmla="*/ 4084 w 4086"/>
                <a:gd name="T3" fmla="*/ 4253 h 4253"/>
                <a:gd name="T4" fmla="*/ 0 w 4086"/>
                <a:gd name="T5" fmla="*/ 3198 h 4253"/>
                <a:gd name="T6" fmla="*/ 0 w 4086"/>
                <a:gd name="T7" fmla="*/ 1072 h 4253"/>
                <a:gd name="T8" fmla="*/ 4086 w 4086"/>
                <a:gd name="T9" fmla="*/ 0 h 42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086" h="4253">
                  <a:moveTo>
                    <a:pt x="4086" y="0"/>
                  </a:moveTo>
                  <a:lnTo>
                    <a:pt x="4084" y="4253"/>
                  </a:lnTo>
                  <a:lnTo>
                    <a:pt x="0" y="3198"/>
                  </a:lnTo>
                  <a:lnTo>
                    <a:pt x="0" y="1072"/>
                  </a:lnTo>
                  <a:lnTo>
                    <a:pt x="4086" y="0"/>
                  </a:lnTo>
                  <a:close/>
                </a:path>
              </a:pathLst>
            </a:custGeom>
            <a:solidFill>
              <a:srgbClr val="D8D8D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2">
              <a:extLst>
                <a:ext uri="{FF2B5EF4-FFF2-40B4-BE49-F238E27FC236}">
                  <a16:creationId xmlns:a16="http://schemas.microsoft.com/office/drawing/2014/main" xmlns="" id="{00000000-0008-0000-0900-00000B000000}"/>
                </a:ext>
              </a:extLst>
            </xdr:cNvPr>
            <xdr:cNvSpPr>
              <a:spLocks/>
            </xdr:cNvSpPr>
          </xdr:nvSpPr>
          <xdr:spPr bwMode="auto">
            <a:xfrm>
              <a:off x="17" y="3617"/>
              <a:ext cx="2076" cy="3851"/>
            </a:xfrm>
            <a:custGeom>
              <a:avLst/>
              <a:gdLst>
                <a:gd name="T0" fmla="*/ 0 w 2076"/>
                <a:gd name="T1" fmla="*/ 921 h 3851"/>
                <a:gd name="T2" fmla="*/ 2060 w 2076"/>
                <a:gd name="T3" fmla="*/ 0 h 3851"/>
                <a:gd name="T4" fmla="*/ 2076 w 2076"/>
                <a:gd name="T5" fmla="*/ 3851 h 3851"/>
                <a:gd name="T6" fmla="*/ 0 w 2076"/>
                <a:gd name="T7" fmla="*/ 2981 h 3851"/>
                <a:gd name="T8" fmla="*/ 0 w 2076"/>
                <a:gd name="T9" fmla="*/ 921 h 385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76" h="3851">
                  <a:moveTo>
                    <a:pt x="0" y="921"/>
                  </a:moveTo>
                  <a:lnTo>
                    <a:pt x="2060" y="0"/>
                  </a:lnTo>
                  <a:lnTo>
                    <a:pt x="2076" y="3851"/>
                  </a:lnTo>
                  <a:lnTo>
                    <a:pt x="0" y="2981"/>
                  </a:lnTo>
                  <a:lnTo>
                    <a:pt x="0" y="921"/>
                  </a:lnTo>
                  <a:close/>
                </a:path>
              </a:pathLst>
            </a:custGeom>
            <a:solidFill>
              <a:srgbClr val="DDD8C2">
                <a:alpha val="7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3">
              <a:extLst>
                <a:ext uri="{FF2B5EF4-FFF2-40B4-BE49-F238E27FC236}">
                  <a16:creationId xmlns:a16="http://schemas.microsoft.com/office/drawing/2014/main" xmlns="" id="{00000000-0008-0000-0900-00000C000000}"/>
                </a:ext>
              </a:extLst>
            </xdr:cNvPr>
            <xdr:cNvSpPr>
              <a:spLocks/>
            </xdr:cNvSpPr>
          </xdr:nvSpPr>
          <xdr:spPr bwMode="auto">
            <a:xfrm>
              <a:off x="2077" y="3617"/>
              <a:ext cx="6011" cy="3835"/>
            </a:xfrm>
            <a:custGeom>
              <a:avLst/>
              <a:gdLst>
                <a:gd name="T0" fmla="*/ 0 w 6011"/>
                <a:gd name="T1" fmla="*/ 0 h 3835"/>
                <a:gd name="T2" fmla="*/ 17 w 6011"/>
                <a:gd name="T3" fmla="*/ 3835 h 3835"/>
                <a:gd name="T4" fmla="*/ 6011 w 6011"/>
                <a:gd name="T5" fmla="*/ 2629 h 3835"/>
                <a:gd name="T6" fmla="*/ 6011 w 6011"/>
                <a:gd name="T7" fmla="*/ 1239 h 3835"/>
                <a:gd name="T8" fmla="*/ 0 w 6011"/>
                <a:gd name="T9" fmla="*/ 0 h 383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11" h="3835">
                  <a:moveTo>
                    <a:pt x="0" y="0"/>
                  </a:moveTo>
                  <a:lnTo>
                    <a:pt x="17" y="3835"/>
                  </a:lnTo>
                  <a:lnTo>
                    <a:pt x="6011" y="2629"/>
                  </a:lnTo>
                  <a:lnTo>
                    <a:pt x="6011" y="1239"/>
                  </a:lnTo>
                  <a:lnTo>
                    <a:pt x="0" y="0"/>
                  </a:lnTo>
                  <a:close/>
                </a:path>
              </a:pathLst>
            </a:custGeom>
            <a:solidFill>
              <a:srgbClr val="C4BC96">
                <a:alpha val="7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4">
              <a:extLst>
                <a:ext uri="{FF2B5EF4-FFF2-40B4-BE49-F238E27FC236}">
                  <a16:creationId xmlns:a16="http://schemas.microsoft.com/office/drawing/2014/main" xmlns="" id="{00000000-0008-0000-0900-00000D000000}"/>
                </a:ext>
              </a:extLst>
            </xdr:cNvPr>
            <xdr:cNvSpPr>
              <a:spLocks/>
            </xdr:cNvSpPr>
          </xdr:nvSpPr>
          <xdr:spPr bwMode="auto">
            <a:xfrm>
              <a:off x="8088" y="3835"/>
              <a:ext cx="4102" cy="3432"/>
            </a:xfrm>
            <a:custGeom>
              <a:avLst/>
              <a:gdLst>
                <a:gd name="T0" fmla="*/ 0 w 4102"/>
                <a:gd name="T1" fmla="*/ 1038 h 3432"/>
                <a:gd name="T2" fmla="*/ 0 w 4102"/>
                <a:gd name="T3" fmla="*/ 2411 h 3432"/>
                <a:gd name="T4" fmla="*/ 4102 w 4102"/>
                <a:gd name="T5" fmla="*/ 3432 h 3432"/>
                <a:gd name="T6" fmla="*/ 4102 w 4102"/>
                <a:gd name="T7" fmla="*/ 0 h 3432"/>
                <a:gd name="T8" fmla="*/ 0 w 4102"/>
                <a:gd name="T9" fmla="*/ 1038 h 343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102" h="3432">
                  <a:moveTo>
                    <a:pt x="0" y="1038"/>
                  </a:moveTo>
                  <a:lnTo>
                    <a:pt x="0" y="2411"/>
                  </a:lnTo>
                  <a:lnTo>
                    <a:pt x="4102" y="3432"/>
                  </a:lnTo>
                  <a:lnTo>
                    <a:pt x="4102" y="0"/>
                  </a:lnTo>
                  <a:lnTo>
                    <a:pt x="0" y="1038"/>
                  </a:lnTo>
                  <a:close/>
                </a:path>
              </a:pathLst>
            </a:custGeom>
            <a:solidFill>
              <a:srgbClr val="DDD8C2">
                <a:alpha val="70000"/>
              </a:srgbClr>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4" name="Rectangle 15">
            <a:extLst>
              <a:ext uri="{FF2B5EF4-FFF2-40B4-BE49-F238E27FC236}">
                <a16:creationId xmlns:a16="http://schemas.microsoft.com/office/drawing/2014/main" xmlns="" id="{00000000-0008-0000-0900-000004000000}"/>
              </a:ext>
            </a:extLst>
          </xdr:cNvPr>
          <xdr:cNvSpPr>
            <a:spLocks noChangeArrowheads="1"/>
          </xdr:cNvSpPr>
        </xdr:nvSpPr>
        <xdr:spPr bwMode="auto">
          <a:xfrm>
            <a:off x="1800" y="1440"/>
            <a:ext cx="385" cy="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600" b="1" i="0" u="none" strike="noStrike" baseline="0">
                <a:solidFill>
                  <a:srgbClr val="000000"/>
                </a:solidFill>
                <a:latin typeface="Cambria"/>
              </a:rPr>
              <a:t> </a:t>
            </a:r>
            <a:endParaRPr lang="pt-BR" sz="1200" b="0" i="0" u="none" strike="noStrike" baseline="0">
              <a:solidFill>
                <a:srgbClr val="000000"/>
              </a:solidFill>
              <a:latin typeface="Cambria"/>
            </a:endParaRPr>
          </a:p>
          <a:p>
            <a:pPr algn="l" rtl="0">
              <a:defRPr sz="1000"/>
            </a:pPr>
            <a:r>
              <a:rPr lang="pt-BR" sz="1600" b="1" i="0" u="none" strike="noStrike" baseline="0">
                <a:solidFill>
                  <a:srgbClr val="000000"/>
                </a:solidFill>
                <a:latin typeface="Cambria"/>
              </a:rPr>
              <a:t> </a:t>
            </a:r>
          </a:p>
        </xdr:txBody>
      </xdr:sp>
      <xdr:sp macro="" textlink="">
        <xdr:nvSpPr>
          <xdr:cNvPr id="5" name="Rectangle 16">
            <a:extLst>
              <a:ext uri="{FF2B5EF4-FFF2-40B4-BE49-F238E27FC236}">
                <a16:creationId xmlns:a16="http://schemas.microsoft.com/office/drawing/2014/main" xmlns="" id="{00000000-0008-0000-0900-000005000000}"/>
              </a:ext>
            </a:extLst>
          </xdr:cNvPr>
          <xdr:cNvSpPr>
            <a:spLocks noChangeArrowheads="1"/>
          </xdr:cNvSpPr>
        </xdr:nvSpPr>
        <xdr:spPr bwMode="auto">
          <a:xfrm>
            <a:off x="10625" y="11432"/>
            <a:ext cx="1372" cy="1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3600" b="0" i="0" u="none" strike="noStrike" baseline="0">
                <a:solidFill>
                  <a:srgbClr val="215868"/>
                </a:solidFill>
                <a:latin typeface="Arial"/>
                <a:cs typeface="Arial"/>
              </a:rPr>
              <a:t>2019</a:t>
            </a:r>
          </a:p>
        </xdr:txBody>
      </xdr:sp>
      <xdr:sp macro="" textlink="">
        <xdr:nvSpPr>
          <xdr:cNvPr id="6" name="Rectangle 17">
            <a:extLst>
              <a:ext uri="{FF2B5EF4-FFF2-40B4-BE49-F238E27FC236}">
                <a16:creationId xmlns:a16="http://schemas.microsoft.com/office/drawing/2014/main" xmlns="" id="{00000000-0008-0000-0900-000006000000}"/>
              </a:ext>
            </a:extLst>
          </xdr:cNvPr>
          <xdr:cNvSpPr>
            <a:spLocks noChangeArrowheads="1"/>
          </xdr:cNvSpPr>
        </xdr:nvSpPr>
        <xdr:spPr bwMode="auto">
          <a:xfrm>
            <a:off x="1062" y="2724"/>
            <a:ext cx="9376" cy="599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2600" b="1" i="0" u="none" strike="noStrike" baseline="0">
                <a:solidFill>
                  <a:srgbClr val="000000"/>
                </a:solidFill>
                <a:latin typeface="Arial"/>
                <a:cs typeface="Arial"/>
              </a:rPr>
              <a:t> </a:t>
            </a:r>
            <a:endParaRPr lang="pt-BR" sz="1200" b="0" i="0" u="none" strike="noStrike" baseline="0">
              <a:solidFill>
                <a:srgbClr val="000000"/>
              </a:solidFill>
              <a:latin typeface="Cambri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pt-BR" sz="1600" b="1" i="0" u="none" strike="noStrike" kern="0" cap="none" spc="0" normalizeH="0" baseline="0" noProof="0">
                <a:ln>
                  <a:noFill/>
                </a:ln>
                <a:solidFill>
                  <a:srgbClr val="215868"/>
                </a:solidFill>
                <a:effectLst/>
                <a:uLnTx/>
                <a:uFillTx/>
                <a:latin typeface="Arial"/>
                <a:ea typeface="+mn-ea"/>
                <a:cs typeface="Arial"/>
              </a:rPr>
              <a:t>PLANO DE AÇÃO 2019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pt-BR" sz="1600" b="1" i="0" u="none" strike="noStrike" kern="0" cap="none" spc="0" normalizeH="0" baseline="0" noProof="0">
                <a:ln>
                  <a:noFill/>
                </a:ln>
                <a:solidFill>
                  <a:srgbClr val="215868"/>
                </a:solidFill>
                <a:effectLst/>
                <a:uLnTx/>
                <a:uFillTx/>
                <a:latin typeface="Arial"/>
                <a:ea typeface="+mn-ea"/>
                <a:cs typeface="Arial"/>
              </a:rPr>
              <a:t>CAU/BA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pt-BR" sz="1600" b="1" i="0" u="none" strike="noStrike" kern="0" cap="none" spc="0" normalizeH="0" baseline="0" noProof="0">
                <a:ln>
                  <a:noFill/>
                </a:ln>
                <a:solidFill>
                  <a:srgbClr val="215868"/>
                </a:solidFill>
                <a:effectLst/>
                <a:uLnTx/>
                <a:uFillTx/>
                <a:latin typeface="Arial"/>
                <a:ea typeface="+mn-ea"/>
                <a:cs typeface="Arial"/>
              </a:rPr>
              <a:t> </a:t>
            </a:r>
            <a:endParaRPr kumimoji="0" lang="pt-BR" sz="1600" b="0" i="0" u="none" strike="noStrike" kern="0" cap="none" spc="0" normalizeH="0" baseline="0" noProof="0">
              <a:ln>
                <a:noFill/>
              </a:ln>
              <a:solidFill>
                <a:srgbClr val="000000"/>
              </a:solidFill>
              <a:effectLst/>
              <a:uLnTx/>
              <a:uFillTx/>
              <a:latin typeface="Cambria"/>
              <a:ea typeface="+mn-ea"/>
              <a:cs typeface="Arial"/>
            </a:endParaRPr>
          </a:p>
          <a:p>
            <a:pPr algn="l" rtl="0">
              <a:defRPr sz="1000"/>
            </a:pPr>
            <a:r>
              <a:rPr lang="pt-BR" sz="1600" b="1" i="0" u="none" strike="noStrike" baseline="0">
                <a:solidFill>
                  <a:srgbClr val="215868"/>
                </a:solidFill>
                <a:latin typeface="Arial"/>
                <a:cs typeface="Arial"/>
              </a:rPr>
              <a:t> </a:t>
            </a:r>
            <a:endParaRPr lang="pt-BR" sz="1600" b="0" i="0" u="none" strike="noStrike" baseline="0">
              <a:solidFill>
                <a:srgbClr val="000000"/>
              </a:solidFill>
              <a:latin typeface="Cambria"/>
              <a:cs typeface="Arial"/>
            </a:endParaRPr>
          </a:p>
          <a:p>
            <a:pPr algn="l" rtl="0">
              <a:defRPr sz="1000"/>
            </a:pPr>
            <a:r>
              <a:rPr kumimoji="0" lang="pt-BR" sz="1600" b="1" i="0" u="none" strike="noStrike" kern="0" cap="none" spc="0" normalizeH="0" baseline="0" noProof="0">
                <a:ln>
                  <a:noFill/>
                </a:ln>
                <a:solidFill>
                  <a:srgbClr val="215868"/>
                </a:solidFill>
                <a:effectLst/>
                <a:uLnTx/>
                <a:uFillTx/>
                <a:latin typeface="Arial"/>
                <a:ea typeface="+mn-ea"/>
                <a:cs typeface="Arial"/>
              </a:rPr>
              <a:t>DETALHAMENTO POR PROJETO/ATIVIDADE DAS PRINCIPAIS AÇÕES, METAS E RESULTADOS</a:t>
            </a:r>
            <a:r>
              <a:rPr lang="pt-BR" sz="1600" b="1" i="0" u="none" strike="noStrike" baseline="0">
                <a:solidFill>
                  <a:srgbClr val="215868"/>
                </a:solidFill>
                <a:latin typeface="Arial"/>
                <a:cs typeface="Arial"/>
              </a:rPr>
              <a:t> </a:t>
            </a:r>
          </a:p>
          <a:p>
            <a:pPr algn="l" rtl="0">
              <a:defRPr sz="1000"/>
            </a:pPr>
            <a:r>
              <a:rPr lang="pt-BR" sz="1600" b="1" i="0" u="none" strike="noStrike" baseline="0">
                <a:solidFill>
                  <a:srgbClr val="215868"/>
                </a:solidFill>
                <a:latin typeface="Arial"/>
                <a:cs typeface="Arial"/>
              </a:rPr>
              <a:t>Todos os projetos e atividades previstos devem ter os respectivos detalhamentos no anexo 1.4.</a:t>
            </a:r>
          </a:p>
        </xdr:txBody>
      </xdr:sp>
    </xdr:grpSp>
    <xdr:clientData/>
  </xdr:twoCellAnchor>
  <xdr:twoCellAnchor>
    <xdr:from>
      <xdr:col>0</xdr:col>
      <xdr:colOff>66675</xdr:colOff>
      <xdr:row>0</xdr:row>
      <xdr:rowOff>19050</xdr:rowOff>
    </xdr:from>
    <xdr:to>
      <xdr:col>10</xdr:col>
      <xdr:colOff>50828</xdr:colOff>
      <xdr:row>3</xdr:row>
      <xdr:rowOff>135499</xdr:rowOff>
    </xdr:to>
    <xdr:pic>
      <xdr:nvPicPr>
        <xdr:cNvPr id="17" name="Imagem 16" descr="CAU-BR-timbrado2015-edit-13">
          <a:extLst>
            <a:ext uri="{FF2B5EF4-FFF2-40B4-BE49-F238E27FC236}">
              <a16:creationId xmlns:a16="http://schemas.microsoft.com/office/drawing/2014/main" xmlns="" id="{00000000-0008-0000-09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9050"/>
          <a:ext cx="9223403" cy="697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SESSORIA%20DE%20PLANEJAMENTO%20E%20GESTAO%20DA%20ESTRATEGIA\2018\REPROGRAMA&#199;&#195;O\PARECERES\Reprograma&#231;&#227;o%20Ordin&#225;ria\PARECER%20CAU_BA%20-%20Reprograma&#231;&#227;o%202018_F%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do Parecer"/>
      <sheetName val="Análise Geral "/>
      <sheetName val="Matriz Objetivos x Projetos"/>
      <sheetName val="Indicadores e Metas"/>
      <sheetName val="FORM.1"/>
      <sheetName val="FORM. 2"/>
      <sheetName val="FORM. 3"/>
      <sheetName val="FORM.4"/>
      <sheetName val="FORM. 5"/>
      <sheetName val="FORM. 6"/>
      <sheetName val="Parecer"/>
    </sheetNames>
    <sheetDataSet>
      <sheetData sheetId="0"/>
      <sheetData sheetId="1"/>
      <sheetData sheetId="2"/>
      <sheetData sheetId="3">
        <row r="9">
          <cell r="E9">
            <v>0.04</v>
          </cell>
        </row>
        <row r="24">
          <cell r="E24">
            <v>0.46200000000000002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Slide_do_Microsoft_PowerPoint1.sldx"/></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3.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5.xml"/><Relationship Id="rId1" Type="http://schemas.openxmlformats.org/officeDocument/2006/relationships/printerSettings" Target="../printerSettings/printerSettings24.bin"/><Relationship Id="rId4" Type="http://schemas.openxmlformats.org/officeDocument/2006/relationships/comments" Target="../comments2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6.xml"/><Relationship Id="rId1" Type="http://schemas.openxmlformats.org/officeDocument/2006/relationships/printerSettings" Target="../printerSettings/printerSettings25.bin"/><Relationship Id="rId4" Type="http://schemas.openxmlformats.org/officeDocument/2006/relationships/comments" Target="../comments21.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7.xml"/><Relationship Id="rId1" Type="http://schemas.openxmlformats.org/officeDocument/2006/relationships/printerSettings" Target="../printerSettings/printerSettings26.bin"/><Relationship Id="rId4" Type="http://schemas.openxmlformats.org/officeDocument/2006/relationships/comments" Target="../comments22.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8.xml"/><Relationship Id="rId1" Type="http://schemas.openxmlformats.org/officeDocument/2006/relationships/printerSettings" Target="../printerSettings/printerSettings27.bin"/><Relationship Id="rId4" Type="http://schemas.openxmlformats.org/officeDocument/2006/relationships/comments" Target="../comments2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9.xml"/><Relationship Id="rId1" Type="http://schemas.openxmlformats.org/officeDocument/2006/relationships/printerSettings" Target="../printerSettings/printerSettings28.bin"/><Relationship Id="rId4" Type="http://schemas.openxmlformats.org/officeDocument/2006/relationships/comments" Target="../comments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0.xml"/><Relationship Id="rId1" Type="http://schemas.openxmlformats.org/officeDocument/2006/relationships/printerSettings" Target="../printerSettings/printerSettings29.bin"/><Relationship Id="rId4" Type="http://schemas.openxmlformats.org/officeDocument/2006/relationships/comments" Target="../comments25.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1.xml"/><Relationship Id="rId1" Type="http://schemas.openxmlformats.org/officeDocument/2006/relationships/printerSettings" Target="../printerSettings/printerSettings30.bin"/><Relationship Id="rId4" Type="http://schemas.openxmlformats.org/officeDocument/2006/relationships/comments" Target="../comments26.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32.xml"/><Relationship Id="rId1" Type="http://schemas.openxmlformats.org/officeDocument/2006/relationships/printerSettings" Target="../printerSettings/printerSettings31.bin"/><Relationship Id="rId4" Type="http://schemas.openxmlformats.org/officeDocument/2006/relationships/comments" Target="../comments27.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3.xml"/><Relationship Id="rId1" Type="http://schemas.openxmlformats.org/officeDocument/2006/relationships/printerSettings" Target="../printerSettings/printerSettings32.bin"/><Relationship Id="rId4" Type="http://schemas.openxmlformats.org/officeDocument/2006/relationships/comments" Target="../comments28.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4.xml"/><Relationship Id="rId1" Type="http://schemas.openxmlformats.org/officeDocument/2006/relationships/printerSettings" Target="../printerSettings/printerSettings33.bin"/><Relationship Id="rId4" Type="http://schemas.openxmlformats.org/officeDocument/2006/relationships/comments" Target="../comments29.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5.xml"/><Relationship Id="rId1" Type="http://schemas.openxmlformats.org/officeDocument/2006/relationships/printerSettings" Target="../printerSettings/printerSettings34.bin"/><Relationship Id="rId4" Type="http://schemas.openxmlformats.org/officeDocument/2006/relationships/comments" Target="../comments30.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6.xml"/><Relationship Id="rId1" Type="http://schemas.openxmlformats.org/officeDocument/2006/relationships/printerSettings" Target="../printerSettings/printerSettings35.bin"/><Relationship Id="rId4" Type="http://schemas.openxmlformats.org/officeDocument/2006/relationships/comments" Target="../comments31.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7.xml"/><Relationship Id="rId1" Type="http://schemas.openxmlformats.org/officeDocument/2006/relationships/printerSettings" Target="../printerSettings/printerSettings36.bin"/><Relationship Id="rId4" Type="http://schemas.openxmlformats.org/officeDocument/2006/relationships/comments" Target="../comments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theme="0"/>
  </sheetPr>
  <dimension ref="A3:R31"/>
  <sheetViews>
    <sheetView showGridLines="0" zoomScaleNormal="100" zoomScaleSheetLayoutView="90" workbookViewId="0">
      <selection activeCell="M9" sqref="M9"/>
    </sheetView>
  </sheetViews>
  <sheetFormatPr defaultRowHeight="15" x14ac:dyDescent="0.25"/>
  <sheetData>
    <row r="3" spans="1:15" ht="44.25" customHeight="1" x14ac:dyDescent="0.25"/>
    <row r="4" spans="1:15" ht="21" x14ac:dyDescent="0.25">
      <c r="A4" s="381" t="s">
        <v>121</v>
      </c>
      <c r="B4" s="382"/>
      <c r="C4" s="382"/>
      <c r="D4" s="382"/>
      <c r="E4" s="382"/>
      <c r="F4" s="382"/>
      <c r="G4" s="382"/>
      <c r="H4" s="382"/>
      <c r="I4" s="382"/>
      <c r="J4" s="382"/>
      <c r="K4" s="382"/>
    </row>
    <row r="5" spans="1:15" ht="15.75" customHeight="1" x14ac:dyDescent="0.25">
      <c r="A5" s="383"/>
      <c r="B5" s="384"/>
      <c r="C5" s="384"/>
      <c r="D5" s="384"/>
      <c r="E5" s="384"/>
      <c r="F5" s="384"/>
      <c r="G5" s="384"/>
      <c r="H5" s="384"/>
      <c r="I5" s="384"/>
      <c r="J5" s="384"/>
      <c r="K5" s="384"/>
    </row>
    <row r="6" spans="1:15" ht="15.75" customHeight="1" x14ac:dyDescent="0.25">
      <c r="A6" s="383"/>
      <c r="B6" s="384"/>
      <c r="C6" s="384"/>
      <c r="D6" s="384"/>
      <c r="E6" s="384"/>
      <c r="F6" s="384"/>
      <c r="G6" s="384"/>
      <c r="H6" s="384"/>
      <c r="I6" s="384"/>
      <c r="J6" s="384"/>
      <c r="K6" s="384"/>
      <c r="L6" s="27"/>
      <c r="M6" s="27"/>
      <c r="N6" s="27"/>
      <c r="O6" s="27"/>
    </row>
    <row r="7" spans="1:15" ht="15.75" customHeight="1" x14ac:dyDescent="0.25">
      <c r="A7" s="383"/>
      <c r="B7" s="384"/>
      <c r="C7" s="384"/>
      <c r="D7" s="384"/>
      <c r="E7" s="384"/>
      <c r="F7" s="384"/>
      <c r="G7" s="384"/>
      <c r="H7" s="384"/>
      <c r="I7" s="384"/>
      <c r="J7" s="384"/>
      <c r="K7" s="384"/>
    </row>
    <row r="8" spans="1:15" ht="15.75" customHeight="1" x14ac:dyDescent="0.25">
      <c r="A8" s="383"/>
      <c r="B8" s="384"/>
      <c r="C8" s="384"/>
      <c r="D8" s="384"/>
      <c r="E8" s="384"/>
      <c r="F8" s="384"/>
      <c r="G8" s="384"/>
      <c r="H8" s="384"/>
      <c r="I8" s="384"/>
      <c r="J8" s="384"/>
      <c r="K8" s="384"/>
    </row>
    <row r="9" spans="1:15" ht="15.75" customHeight="1" x14ac:dyDescent="0.25">
      <c r="A9" s="383"/>
      <c r="B9" s="384"/>
      <c r="C9" s="384"/>
      <c r="D9" s="384"/>
      <c r="E9" s="384"/>
      <c r="F9" s="384"/>
      <c r="G9" s="384"/>
      <c r="H9" s="384"/>
      <c r="I9" s="384"/>
      <c r="J9" s="384"/>
      <c r="K9" s="384"/>
    </row>
    <row r="10" spans="1:15" ht="15.75" customHeight="1" x14ac:dyDescent="0.25">
      <c r="A10" s="383"/>
      <c r="B10" s="384"/>
      <c r="C10" s="384"/>
      <c r="D10" s="384"/>
      <c r="E10" s="384"/>
      <c r="F10" s="384"/>
      <c r="G10" s="384"/>
      <c r="H10" s="384"/>
      <c r="I10" s="384"/>
      <c r="J10" s="384"/>
      <c r="K10" s="384"/>
    </row>
    <row r="11" spans="1:15" ht="15.75" customHeight="1" x14ac:dyDescent="0.25">
      <c r="A11" s="383"/>
      <c r="B11" s="384"/>
      <c r="C11" s="384"/>
      <c r="D11" s="384"/>
      <c r="E11" s="384"/>
      <c r="F11" s="384"/>
      <c r="G11" s="384"/>
      <c r="H11" s="384"/>
      <c r="I11" s="384"/>
      <c r="J11" s="384"/>
      <c r="K11" s="384"/>
    </row>
    <row r="12" spans="1:15" ht="15.75" customHeight="1" x14ac:dyDescent="0.25">
      <c r="A12" s="383"/>
      <c r="B12" s="384"/>
      <c r="C12" s="384"/>
      <c r="D12" s="384"/>
      <c r="E12" s="384"/>
      <c r="F12" s="384"/>
      <c r="G12" s="384"/>
      <c r="H12" s="384"/>
      <c r="I12" s="384"/>
      <c r="J12" s="384"/>
      <c r="K12" s="384"/>
    </row>
    <row r="13" spans="1:15" ht="15.75" customHeight="1" x14ac:dyDescent="0.25">
      <c r="A13" s="383"/>
      <c r="B13" s="384"/>
      <c r="C13" s="384"/>
      <c r="D13" s="384"/>
      <c r="E13" s="384"/>
      <c r="F13" s="384"/>
      <c r="G13" s="384"/>
      <c r="H13" s="384"/>
      <c r="I13" s="384"/>
      <c r="J13" s="384"/>
      <c r="K13" s="384"/>
    </row>
    <row r="14" spans="1:15" ht="15.75" customHeight="1" x14ac:dyDescent="0.25">
      <c r="A14" s="383"/>
      <c r="B14" s="384"/>
      <c r="C14" s="384"/>
      <c r="D14" s="384"/>
      <c r="E14" s="384"/>
      <c r="F14" s="384"/>
      <c r="G14" s="384"/>
      <c r="H14" s="384"/>
      <c r="I14" s="384"/>
      <c r="J14" s="384"/>
      <c r="K14" s="384"/>
    </row>
    <row r="15" spans="1:15" ht="15.75" customHeight="1" x14ac:dyDescent="0.25">
      <c r="A15" s="383"/>
      <c r="B15" s="384"/>
      <c r="C15" s="384"/>
      <c r="D15" s="384"/>
      <c r="E15" s="384"/>
      <c r="F15" s="384"/>
      <c r="G15" s="384"/>
      <c r="H15" s="384"/>
      <c r="I15" s="384"/>
      <c r="J15" s="384"/>
      <c r="K15" s="384"/>
    </row>
    <row r="16" spans="1:15" ht="15" customHeight="1" x14ac:dyDescent="0.25">
      <c r="A16" s="383"/>
      <c r="B16" s="384"/>
      <c r="C16" s="384"/>
      <c r="D16" s="384"/>
      <c r="E16" s="384"/>
      <c r="F16" s="384"/>
      <c r="G16" s="384"/>
      <c r="H16" s="384"/>
      <c r="I16" s="384"/>
      <c r="J16" s="384"/>
      <c r="K16" s="384"/>
    </row>
    <row r="17" spans="1:18" ht="15.75" customHeight="1" x14ac:dyDescent="0.25">
      <c r="A17" s="383"/>
      <c r="B17" s="384"/>
      <c r="C17" s="384"/>
      <c r="D17" s="384"/>
      <c r="E17" s="384"/>
      <c r="F17" s="384"/>
      <c r="G17" s="384"/>
      <c r="H17" s="384"/>
      <c r="I17" s="384"/>
      <c r="J17" s="384"/>
      <c r="K17" s="384"/>
    </row>
    <row r="18" spans="1:18" ht="15.75" customHeight="1" x14ac:dyDescent="0.25">
      <c r="A18" s="383"/>
      <c r="B18" s="384"/>
      <c r="C18" s="384"/>
      <c r="D18" s="384"/>
      <c r="E18" s="384"/>
      <c r="F18" s="384"/>
      <c r="G18" s="384"/>
      <c r="H18" s="384"/>
      <c r="I18" s="384"/>
      <c r="J18" s="384"/>
      <c r="K18" s="384"/>
    </row>
    <row r="19" spans="1:18" ht="15.75" customHeight="1" x14ac:dyDescent="0.25">
      <c r="A19" s="383"/>
      <c r="B19" s="384"/>
      <c r="C19" s="384"/>
      <c r="D19" s="384"/>
      <c r="E19" s="384"/>
      <c r="F19" s="384"/>
      <c r="G19" s="384"/>
      <c r="H19" s="384"/>
      <c r="I19" s="384"/>
      <c r="J19" s="384"/>
      <c r="K19" s="384"/>
    </row>
    <row r="20" spans="1:18" ht="15.75" customHeight="1" x14ac:dyDescent="0.25">
      <c r="A20" s="383"/>
      <c r="B20" s="384"/>
      <c r="C20" s="384"/>
      <c r="D20" s="384"/>
      <c r="E20" s="384"/>
      <c r="F20" s="384"/>
      <c r="G20" s="384"/>
      <c r="H20" s="384"/>
      <c r="I20" s="384"/>
      <c r="J20" s="384"/>
      <c r="K20" s="384"/>
    </row>
    <row r="21" spans="1:18" ht="15.75" customHeight="1" x14ac:dyDescent="0.25">
      <c r="A21" s="383"/>
      <c r="B21" s="384"/>
      <c r="C21" s="384"/>
      <c r="D21" s="384"/>
      <c r="E21" s="384"/>
      <c r="F21" s="384"/>
      <c r="G21" s="384"/>
      <c r="H21" s="384"/>
      <c r="I21" s="384"/>
      <c r="J21" s="384"/>
      <c r="K21" s="384"/>
    </row>
    <row r="22" spans="1:18" ht="15.75" customHeight="1" x14ac:dyDescent="0.25">
      <c r="A22" s="383"/>
      <c r="B22" s="384"/>
      <c r="C22" s="384"/>
      <c r="D22" s="384"/>
      <c r="E22" s="384"/>
      <c r="F22" s="384"/>
      <c r="G22" s="384"/>
      <c r="H22" s="384"/>
      <c r="I22" s="384"/>
      <c r="J22" s="384"/>
      <c r="K22" s="384"/>
    </row>
    <row r="23" spans="1:18" ht="15.75" customHeight="1" x14ac:dyDescent="0.25">
      <c r="A23" s="383"/>
      <c r="B23" s="384"/>
      <c r="C23" s="384"/>
      <c r="D23" s="384"/>
      <c r="E23" s="384"/>
      <c r="F23" s="384"/>
      <c r="G23" s="384"/>
      <c r="H23" s="384"/>
      <c r="I23" s="384"/>
      <c r="J23" s="384"/>
      <c r="K23" s="384"/>
    </row>
    <row r="24" spans="1:18" ht="15.75" customHeight="1" x14ac:dyDescent="0.25">
      <c r="A24" s="383"/>
      <c r="B24" s="384"/>
      <c r="C24" s="384"/>
      <c r="D24" s="384"/>
      <c r="E24" s="384"/>
      <c r="F24" s="384"/>
      <c r="G24" s="384"/>
      <c r="H24" s="384"/>
      <c r="I24" s="384"/>
      <c r="J24" s="384"/>
      <c r="K24" s="384"/>
    </row>
    <row r="25" spans="1:18" ht="15.75" customHeight="1" x14ac:dyDescent="0.25">
      <c r="A25" s="383"/>
      <c r="B25" s="384"/>
      <c r="C25" s="384"/>
      <c r="D25" s="384"/>
      <c r="E25" s="384"/>
      <c r="F25" s="384"/>
      <c r="G25" s="384"/>
      <c r="H25" s="384"/>
      <c r="I25" s="384"/>
      <c r="J25" s="384"/>
      <c r="K25" s="384"/>
    </row>
    <row r="26" spans="1:18" ht="15" customHeight="1" x14ac:dyDescent="0.25">
      <c r="A26" s="383"/>
      <c r="B26" s="384"/>
      <c r="C26" s="384"/>
      <c r="D26" s="384"/>
      <c r="E26" s="384"/>
      <c r="F26" s="384"/>
      <c r="G26" s="384"/>
      <c r="H26" s="384"/>
      <c r="I26" s="384"/>
      <c r="J26" s="384"/>
      <c r="K26" s="384"/>
    </row>
    <row r="27" spans="1:18" ht="15.75" customHeight="1" x14ac:dyDescent="0.25">
      <c r="A27" s="383"/>
      <c r="B27" s="384"/>
      <c r="C27" s="384"/>
      <c r="D27" s="384"/>
      <c r="E27" s="384"/>
      <c r="F27" s="384"/>
      <c r="G27" s="384"/>
      <c r="H27" s="384"/>
      <c r="I27" s="384"/>
      <c r="J27" s="384"/>
      <c r="K27" s="384"/>
    </row>
    <row r="28" spans="1:18" x14ac:dyDescent="0.25">
      <c r="A28" s="26"/>
      <c r="B28" s="26"/>
      <c r="C28" s="26"/>
      <c r="D28" s="26"/>
      <c r="E28" s="26"/>
      <c r="F28" s="26"/>
      <c r="G28" s="26"/>
      <c r="H28" s="26"/>
      <c r="I28" s="26"/>
      <c r="J28" s="26"/>
      <c r="K28" s="26"/>
      <c r="L28" s="62"/>
      <c r="M28" s="62"/>
      <c r="N28" s="62"/>
      <c r="O28" s="62"/>
      <c r="P28" s="62"/>
      <c r="Q28" s="62"/>
      <c r="R28" s="62"/>
    </row>
    <row r="30" spans="1:18" ht="42.75" customHeight="1" x14ac:dyDescent="0.25">
      <c r="A30" s="380"/>
      <c r="B30" s="380"/>
      <c r="C30" s="380"/>
      <c r="D30" s="380"/>
      <c r="E30" s="380"/>
      <c r="F30" s="380"/>
      <c r="G30" s="380"/>
      <c r="H30" s="380"/>
      <c r="I30" s="380"/>
      <c r="J30" s="380"/>
      <c r="K30" s="380"/>
      <c r="L30" s="380"/>
      <c r="M30" s="380"/>
      <c r="N30" s="380"/>
      <c r="O30" s="380"/>
      <c r="P30" s="380"/>
    </row>
    <row r="31" spans="1:18" x14ac:dyDescent="0.25">
      <c r="A31" s="380"/>
      <c r="B31" s="380"/>
      <c r="C31" s="380"/>
      <c r="D31" s="380"/>
      <c r="E31" s="380"/>
      <c r="F31" s="380"/>
      <c r="G31" s="380"/>
      <c r="H31" s="380"/>
      <c r="I31" s="380"/>
      <c r="J31" s="380"/>
      <c r="K31" s="380"/>
      <c r="L31" s="380"/>
      <c r="M31" s="380"/>
      <c r="N31" s="380"/>
      <c r="O31" s="380"/>
      <c r="P31" s="380"/>
    </row>
  </sheetData>
  <mergeCells count="3">
    <mergeCell ref="A30:P31"/>
    <mergeCell ref="A4:K4"/>
    <mergeCell ref="A5:K27"/>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PowerPoint.Slide.12" shapeId="2" r:id="rId4">
          <objectPr defaultSize="0" autoPict="0" r:id="rId5">
            <anchor moveWithCells="1">
              <from>
                <xdr:col>0</xdr:col>
                <xdr:colOff>28575</xdr:colOff>
                <xdr:row>4</xdr:row>
                <xdr:rowOff>0</xdr:rowOff>
              </from>
              <to>
                <xdr:col>11</xdr:col>
                <xdr:colOff>0</xdr:colOff>
                <xdr:row>28</xdr:row>
                <xdr:rowOff>28575</xdr:rowOff>
              </to>
            </anchor>
          </objectPr>
        </oleObject>
      </mc:Choice>
      <mc:Fallback>
        <oleObject progId="PowerPoint.Slide.12"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1"/>
  <sheetViews>
    <sheetView showGridLines="0" topLeftCell="A13"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30.5703125" style="213" customWidth="1"/>
    <col min="4" max="4" width="45.5703125" style="213" customWidth="1"/>
    <col min="5" max="5" width="47.1406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51.57031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77" t="s">
        <v>286</v>
      </c>
      <c r="I7" s="478"/>
      <c r="J7" s="478"/>
      <c r="K7" s="478"/>
      <c r="L7" s="478"/>
      <c r="M7" s="478"/>
      <c r="N7" s="478"/>
      <c r="O7" s="478"/>
      <c r="P7" s="479"/>
    </row>
    <row r="8" spans="1:17" ht="54" customHeight="1" x14ac:dyDescent="0.25">
      <c r="A8" s="476" t="s">
        <v>199</v>
      </c>
      <c r="B8" s="476"/>
      <c r="C8" s="476"/>
      <c r="D8" s="476"/>
      <c r="E8" s="476"/>
      <c r="F8" s="476"/>
      <c r="G8" s="476"/>
      <c r="H8" s="477" t="s">
        <v>426</v>
      </c>
      <c r="I8" s="478"/>
      <c r="J8" s="478"/>
      <c r="K8" s="478"/>
      <c r="L8" s="478"/>
      <c r="M8" s="478"/>
      <c r="N8" s="478"/>
      <c r="O8" s="478"/>
      <c r="P8" s="479"/>
    </row>
    <row r="9" spans="1:17" ht="54" customHeight="1" x14ac:dyDescent="0.25">
      <c r="A9" s="476" t="s">
        <v>220</v>
      </c>
      <c r="B9" s="476"/>
      <c r="C9" s="476"/>
      <c r="D9" s="476"/>
      <c r="E9" s="476"/>
      <c r="F9" s="476"/>
      <c r="G9" s="476"/>
      <c r="H9" s="477" t="s">
        <v>387</v>
      </c>
      <c r="I9" s="478"/>
      <c r="J9" s="478"/>
      <c r="K9" s="478"/>
      <c r="L9" s="478"/>
      <c r="M9" s="478"/>
      <c r="N9" s="478"/>
      <c r="O9" s="478"/>
      <c r="P9" s="479"/>
    </row>
    <row r="10" spans="1:17" ht="54" customHeight="1" x14ac:dyDescent="0.25">
      <c r="A10" s="476" t="s">
        <v>200</v>
      </c>
      <c r="B10" s="476"/>
      <c r="C10" s="476"/>
      <c r="D10" s="476"/>
      <c r="E10" s="476"/>
      <c r="F10" s="476"/>
      <c r="G10" s="476"/>
      <c r="H10" s="480" t="s">
        <v>427</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428</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72</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87</v>
      </c>
      <c r="I13" s="480"/>
      <c r="J13" s="480"/>
      <c r="K13" s="480"/>
      <c r="L13" s="480"/>
      <c r="M13" s="480"/>
      <c r="N13" s="480"/>
      <c r="O13" s="480"/>
      <c r="P13" s="480"/>
      <c r="Q13" s="354"/>
    </row>
    <row r="14" spans="1:17" ht="54" customHeight="1" x14ac:dyDescent="0.25">
      <c r="A14" s="391" t="s">
        <v>222</v>
      </c>
      <c r="B14" s="391"/>
      <c r="C14" s="391"/>
      <c r="D14" s="391"/>
      <c r="E14" s="391"/>
      <c r="F14" s="391"/>
      <c r="G14" s="391"/>
      <c r="H14" s="481" t="s">
        <v>360</v>
      </c>
      <c r="I14" s="481"/>
      <c r="J14" s="481"/>
      <c r="K14" s="481"/>
      <c r="L14" s="481"/>
      <c r="M14" s="481"/>
      <c r="N14" s="481"/>
      <c r="O14" s="481"/>
      <c r="P14" s="481"/>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78.75" x14ac:dyDescent="0.25">
      <c r="A19" s="129">
        <v>1</v>
      </c>
      <c r="B19" s="128" t="s">
        <v>429</v>
      </c>
      <c r="C19" s="128" t="s">
        <v>430</v>
      </c>
      <c r="D19" s="128" t="s">
        <v>431</v>
      </c>
      <c r="E19" s="128" t="s">
        <v>432</v>
      </c>
      <c r="F19" s="128" t="s">
        <v>433</v>
      </c>
      <c r="G19" s="142">
        <v>43466</v>
      </c>
      <c r="H19" s="142">
        <v>43830</v>
      </c>
      <c r="I19" s="490">
        <v>169400</v>
      </c>
      <c r="J19" s="490">
        <v>156018</v>
      </c>
      <c r="K19" s="470">
        <f>J19-I19</f>
        <v>-13382</v>
      </c>
      <c r="L19" s="473">
        <f>IFERROR(K19/I19*100,0)</f>
        <v>-7.8996458087367172</v>
      </c>
      <c r="M19" s="473">
        <f>IFERROR(J19/$J$22*100,0)</f>
        <v>100</v>
      </c>
      <c r="N19" s="250"/>
      <c r="O19" s="251">
        <f>IFERROR(N19/J19*100,)</f>
        <v>0</v>
      </c>
      <c r="P19" s="128" t="s">
        <v>426</v>
      </c>
      <c r="Q19" s="469"/>
    </row>
    <row r="20" spans="1:17" ht="110.25" x14ac:dyDescent="0.25">
      <c r="A20" s="129">
        <v>2</v>
      </c>
      <c r="B20" s="128" t="s">
        <v>434</v>
      </c>
      <c r="C20" s="128" t="s">
        <v>435</v>
      </c>
      <c r="D20" s="252" t="s">
        <v>436</v>
      </c>
      <c r="E20" s="128" t="s">
        <v>437</v>
      </c>
      <c r="F20" s="128" t="s">
        <v>438</v>
      </c>
      <c r="G20" s="142">
        <v>43466</v>
      </c>
      <c r="H20" s="142">
        <v>43830</v>
      </c>
      <c r="I20" s="491"/>
      <c r="J20" s="491"/>
      <c r="K20" s="471"/>
      <c r="L20" s="474"/>
      <c r="M20" s="474"/>
      <c r="N20" s="250"/>
      <c r="O20" s="251">
        <f t="shared" ref="O20:O22" si="0">IFERROR(N20/J20*100,)</f>
        <v>0</v>
      </c>
      <c r="P20" s="128" t="s">
        <v>426</v>
      </c>
      <c r="Q20" s="469"/>
    </row>
    <row r="21" spans="1:17" ht="78.75" x14ac:dyDescent="0.25">
      <c r="A21" s="129">
        <v>3</v>
      </c>
      <c r="B21" s="128" t="s">
        <v>439</v>
      </c>
      <c r="C21" s="128" t="s">
        <v>440</v>
      </c>
      <c r="D21" s="128" t="s">
        <v>441</v>
      </c>
      <c r="E21" s="128" t="s">
        <v>442</v>
      </c>
      <c r="F21" s="128" t="s">
        <v>443</v>
      </c>
      <c r="G21" s="142">
        <v>43466</v>
      </c>
      <c r="H21" s="142">
        <v>43830</v>
      </c>
      <c r="I21" s="492"/>
      <c r="J21" s="492"/>
      <c r="K21" s="472"/>
      <c r="L21" s="475"/>
      <c r="M21" s="475"/>
      <c r="N21" s="250"/>
      <c r="O21" s="251">
        <f t="shared" si="0"/>
        <v>0</v>
      </c>
      <c r="P21" s="128" t="s">
        <v>426</v>
      </c>
      <c r="Q21" s="469"/>
    </row>
    <row r="22" spans="1:17" s="3" customFormat="1" ht="24.75" customHeight="1" x14ac:dyDescent="0.25">
      <c r="A22" s="500" t="s">
        <v>3</v>
      </c>
      <c r="B22" s="501"/>
      <c r="C22" s="501"/>
      <c r="D22" s="501"/>
      <c r="E22" s="501"/>
      <c r="F22" s="501"/>
      <c r="G22" s="501"/>
      <c r="H22" s="502"/>
      <c r="I22" s="253">
        <f>SUM(I19:I21)</f>
        <v>169400</v>
      </c>
      <c r="J22" s="253">
        <f>SUM(J19:J21)</f>
        <v>156018</v>
      </c>
      <c r="K22" s="254">
        <f>J22-I22</f>
        <v>-13382</v>
      </c>
      <c r="L22" s="255">
        <f>IFERROR(K22/I22*100,0)</f>
        <v>-7.8996458087367172</v>
      </c>
      <c r="M22" s="255">
        <f>IFERROR(J22/$J$22*100,0)</f>
        <v>100</v>
      </c>
      <c r="N22" s="256">
        <f>SUM(N19:N21)</f>
        <v>0</v>
      </c>
      <c r="O22" s="257">
        <f t="shared" si="0"/>
        <v>0</v>
      </c>
      <c r="P22" s="257"/>
    </row>
    <row r="23" spans="1:17" ht="21" x14ac:dyDescent="0.35">
      <c r="A23" s="266" t="s">
        <v>147</v>
      </c>
      <c r="B23" s="266"/>
      <c r="C23" s="266"/>
      <c r="D23" s="266"/>
      <c r="E23" s="266"/>
      <c r="F23" s="266"/>
      <c r="G23" s="266"/>
      <c r="H23" s="266"/>
      <c r="I23" s="267">
        <f>'Quadro Geral'!I9</f>
        <v>169400</v>
      </c>
      <c r="J23" s="267">
        <f>'Quadro Geral'!J9</f>
        <v>156018.28000000003</v>
      </c>
      <c r="K23" s="266"/>
      <c r="L23" s="266"/>
      <c r="M23" s="266"/>
      <c r="N23" s="266"/>
      <c r="O23" s="266"/>
      <c r="P23" s="266"/>
    </row>
    <row r="24" spans="1:17" ht="36" customHeight="1" x14ac:dyDescent="0.25">
      <c r="A24" s="493" t="s">
        <v>260</v>
      </c>
      <c r="B24" s="494"/>
      <c r="C24" s="494"/>
      <c r="D24" s="494"/>
      <c r="E24" s="494"/>
      <c r="F24" s="494"/>
      <c r="G24" s="494"/>
      <c r="H24" s="494"/>
      <c r="I24" s="494"/>
      <c r="J24" s="494"/>
      <c r="K24" s="494"/>
      <c r="L24" s="494"/>
      <c r="M24" s="494"/>
      <c r="N24" s="494"/>
      <c r="O24" s="494"/>
      <c r="P24" s="495"/>
    </row>
    <row r="25" spans="1:17" ht="95.25" customHeight="1" x14ac:dyDescent="0.25">
      <c r="A25" s="496"/>
      <c r="B25" s="497"/>
      <c r="C25" s="497"/>
      <c r="D25" s="497"/>
      <c r="E25" s="497"/>
      <c r="F25" s="497"/>
      <c r="G25" s="497"/>
      <c r="H25" s="497"/>
      <c r="I25" s="497"/>
      <c r="J25" s="497"/>
      <c r="K25" s="497"/>
      <c r="L25" s="497"/>
      <c r="M25" s="497"/>
      <c r="N25" s="497"/>
      <c r="O25" s="497"/>
      <c r="P25" s="498"/>
    </row>
    <row r="26" spans="1:17" ht="15" hidden="1" customHeight="1" x14ac:dyDescent="0.25">
      <c r="A26" s="499" t="s">
        <v>12</v>
      </c>
      <c r="B26" s="499"/>
      <c r="C26" s="499"/>
      <c r="D26" s="499"/>
      <c r="E26" s="499"/>
      <c r="F26" s="499"/>
      <c r="G26" s="499"/>
      <c r="H26" s="258"/>
      <c r="I26" s="258"/>
      <c r="J26" s="258"/>
      <c r="K26" s="258"/>
      <c r="L26" s="258"/>
      <c r="M26" s="258"/>
      <c r="N26" s="258"/>
      <c r="O26" s="258"/>
      <c r="P26" s="258"/>
    </row>
    <row r="27" spans="1:17" ht="15" hidden="1" customHeight="1" x14ac:dyDescent="0.25">
      <c r="A27" s="259" t="s">
        <v>16</v>
      </c>
      <c r="B27" s="489" t="s">
        <v>20</v>
      </c>
      <c r="C27" s="489"/>
      <c r="D27" s="489"/>
      <c r="E27" s="489"/>
      <c r="F27" s="489"/>
      <c r="G27" s="489"/>
      <c r="N27" s="213"/>
      <c r="O27" s="213"/>
      <c r="P27" s="213"/>
    </row>
    <row r="28" spans="1:17" ht="15" hidden="1" customHeight="1" x14ac:dyDescent="0.25">
      <c r="A28" s="259" t="s">
        <v>17</v>
      </c>
      <c r="B28" s="489" t="s">
        <v>13</v>
      </c>
      <c r="C28" s="489"/>
      <c r="D28" s="489"/>
      <c r="E28" s="489"/>
      <c r="F28" s="489"/>
      <c r="G28" s="489"/>
      <c r="N28" s="213"/>
      <c r="O28" s="213"/>
      <c r="P28" s="213"/>
    </row>
    <row r="29" spans="1:17" ht="15" hidden="1" customHeight="1" x14ac:dyDescent="0.25">
      <c r="A29" s="259" t="s">
        <v>18</v>
      </c>
      <c r="B29" s="489" t="s">
        <v>14</v>
      </c>
      <c r="C29" s="489"/>
      <c r="D29" s="489"/>
      <c r="E29" s="489"/>
      <c r="F29" s="489"/>
      <c r="G29" s="489"/>
      <c r="N29" s="213"/>
      <c r="O29" s="213"/>
      <c r="P29" s="213"/>
    </row>
    <row r="30" spans="1:17" ht="15" hidden="1" customHeight="1" x14ac:dyDescent="0.25">
      <c r="A30" s="259" t="s">
        <v>19</v>
      </c>
      <c r="B30" s="489" t="s">
        <v>15</v>
      </c>
      <c r="C30" s="489"/>
      <c r="D30" s="489"/>
      <c r="E30" s="489"/>
      <c r="F30" s="489"/>
      <c r="G30" s="489"/>
      <c r="N30" s="213"/>
      <c r="O30" s="213"/>
      <c r="P30" s="213"/>
    </row>
    <row r="31" spans="1:17" ht="35.25" customHeight="1" x14ac:dyDescent="0.25"/>
  </sheetData>
  <sheetProtection formatCells="0" formatRows="0" insertRows="0" deleteRows="0"/>
  <mergeCells count="52">
    <mergeCell ref="B29:G29"/>
    <mergeCell ref="B30:G30"/>
    <mergeCell ref="I19:I21"/>
    <mergeCell ref="A24:P24"/>
    <mergeCell ref="A25:P25"/>
    <mergeCell ref="A26:G26"/>
    <mergeCell ref="B27:G27"/>
    <mergeCell ref="B28:G28"/>
    <mergeCell ref="A22:H22"/>
    <mergeCell ref="J19:J21"/>
    <mergeCell ref="J17:J18"/>
    <mergeCell ref="K17:K18"/>
    <mergeCell ref="L17:L18"/>
    <mergeCell ref="N17:N18"/>
    <mergeCell ref="O17:O18"/>
    <mergeCell ref="I17:I18"/>
    <mergeCell ref="A15:P15"/>
    <mergeCell ref="A16:A18"/>
    <mergeCell ref="B16:F16"/>
    <mergeCell ref="G16:H16"/>
    <mergeCell ref="I16:J16"/>
    <mergeCell ref="K16:L16"/>
    <mergeCell ref="M16:M18"/>
    <mergeCell ref="N16:O16"/>
    <mergeCell ref="P16:P18"/>
    <mergeCell ref="B17:B18"/>
    <mergeCell ref="C17:D17"/>
    <mergeCell ref="E17:E18"/>
    <mergeCell ref="F17:F18"/>
    <mergeCell ref="G17:G18"/>
    <mergeCell ref="H17:H18"/>
    <mergeCell ref="H12:P12"/>
    <mergeCell ref="A13:G13"/>
    <mergeCell ref="H13:P13"/>
    <mergeCell ref="A14:G14"/>
    <mergeCell ref="H14:P14"/>
    <mergeCell ref="Q19:Q21"/>
    <mergeCell ref="K19:K21"/>
    <mergeCell ref="L19:L21"/>
    <mergeCell ref="M19:M21"/>
    <mergeCell ref="A6:P6"/>
    <mergeCell ref="A7:G7"/>
    <mergeCell ref="H7:P7"/>
    <mergeCell ref="A8:G8"/>
    <mergeCell ref="H8:P8"/>
    <mergeCell ref="A9:G9"/>
    <mergeCell ref="H9:P9"/>
    <mergeCell ref="A10:G10"/>
    <mergeCell ref="H10:P10"/>
    <mergeCell ref="A11:G11"/>
    <mergeCell ref="H11:P11"/>
    <mergeCell ref="A12:G12"/>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4"/>
  <sheetViews>
    <sheetView showGridLines="0" topLeftCell="A13" zoomScale="44" zoomScaleNormal="44" zoomScaleSheetLayoutView="80" workbookViewId="0">
      <selection activeCell="H19" sqref="H19"/>
    </sheetView>
  </sheetViews>
  <sheetFormatPr defaultColWidth="9.140625" defaultRowHeight="26.25" x14ac:dyDescent="0.4"/>
  <cols>
    <col min="1" max="1" width="13" style="60" customWidth="1"/>
    <col min="2" max="2" width="51" style="60" customWidth="1"/>
    <col min="3" max="3" width="30.5703125" style="60" customWidth="1"/>
    <col min="4" max="4" width="31.5703125" style="60" customWidth="1"/>
    <col min="5" max="5" width="30.5703125" style="60"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93.5703125" style="2" bestFit="1" customWidth="1"/>
    <col min="18" max="22" width="9.140625" style="2"/>
    <col min="23" max="23" width="14" style="2" bestFit="1" customWidth="1"/>
    <col min="24" max="16384" width="9.140625" style="2"/>
  </cols>
  <sheetData>
    <row r="5" spans="1:17" ht="39" customHeight="1" x14ac:dyDescent="0.4"/>
    <row r="6" spans="1:17" ht="31.5" customHeight="1" x14ac:dyDescent="0.25">
      <c r="A6" s="504" t="s">
        <v>274</v>
      </c>
      <c r="B6" s="504"/>
      <c r="C6" s="504"/>
      <c r="D6" s="504"/>
      <c r="E6" s="504"/>
      <c r="F6" s="504"/>
      <c r="G6" s="504"/>
      <c r="H6" s="504"/>
      <c r="I6" s="504"/>
      <c r="J6" s="504"/>
      <c r="K6" s="504"/>
      <c r="L6" s="504"/>
      <c r="M6" s="504"/>
      <c r="N6" s="504"/>
      <c r="O6" s="504"/>
      <c r="P6" s="504"/>
    </row>
    <row r="7" spans="1:17" ht="54" customHeight="1" x14ac:dyDescent="0.25">
      <c r="A7" s="503" t="s">
        <v>195</v>
      </c>
      <c r="B7" s="503"/>
      <c r="C7" s="503"/>
      <c r="D7" s="503"/>
      <c r="E7" s="503"/>
      <c r="F7" s="503"/>
      <c r="G7" s="503"/>
      <c r="H7" s="480" t="s">
        <v>287</v>
      </c>
      <c r="I7" s="480"/>
      <c r="J7" s="480"/>
      <c r="K7" s="480"/>
      <c r="L7" s="480"/>
      <c r="M7" s="480"/>
      <c r="N7" s="480"/>
      <c r="O7" s="480"/>
      <c r="P7" s="480"/>
    </row>
    <row r="8" spans="1:17" ht="54" customHeight="1" x14ac:dyDescent="0.25">
      <c r="A8" s="503" t="s">
        <v>199</v>
      </c>
      <c r="B8" s="503"/>
      <c r="C8" s="503"/>
      <c r="D8" s="503"/>
      <c r="E8" s="503"/>
      <c r="F8" s="503"/>
      <c r="G8" s="503"/>
      <c r="H8" s="480" t="s">
        <v>444</v>
      </c>
      <c r="I8" s="480"/>
      <c r="J8" s="480"/>
      <c r="K8" s="480"/>
      <c r="L8" s="480"/>
      <c r="M8" s="480"/>
      <c r="N8" s="480"/>
      <c r="O8" s="480"/>
      <c r="P8" s="480"/>
    </row>
    <row r="9" spans="1:17" ht="54" customHeight="1" x14ac:dyDescent="0.25">
      <c r="A9" s="503" t="s">
        <v>220</v>
      </c>
      <c r="B9" s="503"/>
      <c r="C9" s="503"/>
      <c r="D9" s="503"/>
      <c r="E9" s="503"/>
      <c r="F9" s="503"/>
      <c r="G9" s="503"/>
      <c r="H9" s="480" t="s">
        <v>387</v>
      </c>
      <c r="I9" s="480"/>
      <c r="J9" s="480"/>
      <c r="K9" s="480"/>
      <c r="L9" s="480"/>
      <c r="M9" s="480"/>
      <c r="N9" s="480"/>
      <c r="O9" s="480"/>
      <c r="P9" s="480"/>
    </row>
    <row r="10" spans="1:17" ht="54" customHeight="1" x14ac:dyDescent="0.25">
      <c r="A10" s="503" t="s">
        <v>200</v>
      </c>
      <c r="B10" s="503"/>
      <c r="C10" s="503"/>
      <c r="D10" s="503"/>
      <c r="E10" s="503"/>
      <c r="F10" s="503"/>
      <c r="G10" s="503"/>
      <c r="H10" s="480" t="s">
        <v>304</v>
      </c>
      <c r="I10" s="480"/>
      <c r="J10" s="480"/>
      <c r="K10" s="480"/>
      <c r="L10" s="480"/>
      <c r="M10" s="480"/>
      <c r="N10" s="480"/>
      <c r="O10" s="480"/>
      <c r="P10" s="480"/>
      <c r="Q10" s="353"/>
    </row>
    <row r="11" spans="1:17" ht="54" customHeight="1" x14ac:dyDescent="0.25">
      <c r="A11" s="503" t="s">
        <v>221</v>
      </c>
      <c r="B11" s="503"/>
      <c r="C11" s="503"/>
      <c r="D11" s="503"/>
      <c r="E11" s="503"/>
      <c r="F11" s="503"/>
      <c r="G11" s="503"/>
      <c r="H11" s="480" t="s">
        <v>331</v>
      </c>
      <c r="I11" s="480"/>
      <c r="J11" s="480"/>
      <c r="K11" s="480"/>
      <c r="L11" s="480"/>
      <c r="M11" s="480"/>
      <c r="N11" s="480"/>
      <c r="O11" s="480"/>
      <c r="P11" s="480"/>
      <c r="Q11" s="353"/>
    </row>
    <row r="12" spans="1:17" ht="54" customHeight="1" x14ac:dyDescent="0.25">
      <c r="A12" s="503" t="s">
        <v>201</v>
      </c>
      <c r="B12" s="503"/>
      <c r="C12" s="503"/>
      <c r="D12" s="503"/>
      <c r="E12" s="503"/>
      <c r="F12" s="503"/>
      <c r="G12" s="503"/>
      <c r="H12" s="480" t="s">
        <v>93</v>
      </c>
      <c r="I12" s="480"/>
      <c r="J12" s="480"/>
      <c r="K12" s="480"/>
      <c r="L12" s="480"/>
      <c r="M12" s="480"/>
      <c r="N12" s="480"/>
      <c r="O12" s="480"/>
      <c r="P12" s="480"/>
      <c r="Q12" s="354"/>
    </row>
    <row r="13" spans="1:17" ht="54" customHeight="1" x14ac:dyDescent="0.25">
      <c r="A13" s="503" t="s">
        <v>283</v>
      </c>
      <c r="B13" s="503"/>
      <c r="C13" s="503"/>
      <c r="D13" s="503"/>
      <c r="E13" s="503"/>
      <c r="F13" s="503"/>
      <c r="G13" s="503"/>
      <c r="H13" s="480" t="s">
        <v>95</v>
      </c>
      <c r="I13" s="480"/>
      <c r="J13" s="480"/>
      <c r="K13" s="480"/>
      <c r="L13" s="480"/>
      <c r="M13" s="480"/>
      <c r="N13" s="480"/>
      <c r="O13" s="480"/>
      <c r="P13" s="480"/>
      <c r="Q13" s="354"/>
    </row>
    <row r="14" spans="1:17" ht="54" customHeight="1" x14ac:dyDescent="0.25">
      <c r="A14" s="505" t="s">
        <v>222</v>
      </c>
      <c r="B14" s="505"/>
      <c r="C14" s="505"/>
      <c r="D14" s="505"/>
      <c r="E14" s="505"/>
      <c r="F14" s="505"/>
      <c r="G14" s="505"/>
      <c r="H14" s="480" t="s">
        <v>361</v>
      </c>
      <c r="I14" s="480"/>
      <c r="J14" s="480"/>
      <c r="K14" s="480"/>
      <c r="L14" s="480"/>
      <c r="M14" s="480"/>
      <c r="N14" s="480"/>
      <c r="O14" s="480"/>
      <c r="P14" s="480"/>
      <c r="Q14" s="353"/>
    </row>
    <row r="15" spans="1:17" s="42" customFormat="1" ht="24" customHeight="1" x14ac:dyDescent="0.25">
      <c r="A15" s="506"/>
      <c r="B15" s="506"/>
      <c r="C15" s="506"/>
      <c r="D15" s="506"/>
      <c r="E15" s="506"/>
      <c r="F15" s="506"/>
      <c r="G15" s="506"/>
      <c r="H15" s="506"/>
      <c r="I15" s="506"/>
      <c r="J15" s="506"/>
      <c r="K15" s="506"/>
      <c r="L15" s="506"/>
      <c r="M15" s="506"/>
      <c r="N15" s="506"/>
      <c r="O15" s="506"/>
      <c r="P15" s="506"/>
    </row>
    <row r="16" spans="1:17" ht="54.75" customHeight="1" x14ac:dyDescent="0.25">
      <c r="A16" s="507" t="s">
        <v>223</v>
      </c>
      <c r="B16" s="508" t="s">
        <v>224</v>
      </c>
      <c r="C16" s="509"/>
      <c r="D16" s="509"/>
      <c r="E16" s="509"/>
      <c r="F16" s="510"/>
      <c r="G16" s="484" t="s">
        <v>5</v>
      </c>
      <c r="H16" s="486"/>
      <c r="I16" s="482" t="s">
        <v>225</v>
      </c>
      <c r="J16" s="482"/>
      <c r="K16" s="482" t="s">
        <v>11</v>
      </c>
      <c r="L16" s="482"/>
      <c r="M16" s="482" t="s">
        <v>226</v>
      </c>
      <c r="N16" s="484" t="s">
        <v>212</v>
      </c>
      <c r="O16" s="486"/>
      <c r="P16" s="482" t="s">
        <v>8</v>
      </c>
    </row>
    <row r="17" spans="1:17" ht="48.75" customHeight="1" x14ac:dyDescent="0.25">
      <c r="A17" s="507"/>
      <c r="B17" s="507" t="s">
        <v>4</v>
      </c>
      <c r="C17" s="508" t="s">
        <v>227</v>
      </c>
      <c r="D17" s="510"/>
      <c r="E17" s="507"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507"/>
      <c r="B18" s="507"/>
      <c r="C18" s="126" t="s">
        <v>229</v>
      </c>
      <c r="D18" s="126" t="s">
        <v>230</v>
      </c>
      <c r="E18" s="507"/>
      <c r="F18" s="488"/>
      <c r="G18" s="482"/>
      <c r="H18" s="482"/>
      <c r="I18" s="482"/>
      <c r="J18" s="482"/>
      <c r="K18" s="482"/>
      <c r="L18" s="482"/>
      <c r="M18" s="482"/>
      <c r="N18" s="488"/>
      <c r="O18" s="488"/>
      <c r="P18" s="482"/>
    </row>
    <row r="19" spans="1:17" ht="341.25" x14ac:dyDescent="0.25">
      <c r="A19" s="106">
        <v>1</v>
      </c>
      <c r="B19" s="97" t="s">
        <v>445</v>
      </c>
      <c r="C19" s="97" t="s">
        <v>446</v>
      </c>
      <c r="D19" s="97" t="s">
        <v>447</v>
      </c>
      <c r="E19" s="97" t="s">
        <v>448</v>
      </c>
      <c r="F19" s="97" t="s">
        <v>449</v>
      </c>
      <c r="G19" s="142">
        <v>43466</v>
      </c>
      <c r="H19" s="142">
        <v>43830</v>
      </c>
      <c r="I19" s="490">
        <v>627189</v>
      </c>
      <c r="J19" s="490">
        <v>613117</v>
      </c>
      <c r="K19" s="470">
        <f>J19-I19</f>
        <v>-14072</v>
      </c>
      <c r="L19" s="473">
        <f>IFERROR(K19/I19*100,0)</f>
        <v>-2.2436617989154786</v>
      </c>
      <c r="M19" s="473">
        <f t="shared" ref="M19:M25" si="0">IFERROR(J19/$J$25*100,0)</f>
        <v>100</v>
      </c>
      <c r="N19" s="250"/>
      <c r="O19" s="251">
        <f>IFERROR(N19/J19*100,)</f>
        <v>0</v>
      </c>
      <c r="P19" s="128" t="s">
        <v>444</v>
      </c>
      <c r="Q19" s="318"/>
    </row>
    <row r="20" spans="1:17" ht="288.75" x14ac:dyDescent="0.4">
      <c r="A20" s="106">
        <v>2</v>
      </c>
      <c r="B20" s="97" t="s">
        <v>450</v>
      </c>
      <c r="C20" s="97" t="s">
        <v>451</v>
      </c>
      <c r="D20" s="60" t="s">
        <v>452</v>
      </c>
      <c r="E20" s="97" t="s">
        <v>453</v>
      </c>
      <c r="F20" s="97" t="s">
        <v>454</v>
      </c>
      <c r="G20" s="142">
        <v>43466</v>
      </c>
      <c r="H20" s="142">
        <v>43830</v>
      </c>
      <c r="I20" s="491"/>
      <c r="J20" s="491"/>
      <c r="K20" s="471"/>
      <c r="L20" s="474"/>
      <c r="M20" s="474"/>
      <c r="N20" s="250"/>
      <c r="O20" s="251">
        <f t="shared" ref="O20:O25" si="1">IFERROR(N20/J20*100,)</f>
        <v>0</v>
      </c>
      <c r="P20" s="128" t="s">
        <v>444</v>
      </c>
      <c r="Q20" s="318"/>
    </row>
    <row r="21" spans="1:17" ht="409.5" x14ac:dyDescent="0.25">
      <c r="A21" s="106">
        <v>3</v>
      </c>
      <c r="B21" s="97" t="s">
        <v>455</v>
      </c>
      <c r="C21" s="97" t="s">
        <v>456</v>
      </c>
      <c r="D21" s="97" t="s">
        <v>457</v>
      </c>
      <c r="E21" s="97" t="s">
        <v>458</v>
      </c>
      <c r="F21" s="97" t="s">
        <v>459</v>
      </c>
      <c r="G21" s="142">
        <v>43466</v>
      </c>
      <c r="H21" s="142">
        <v>43830</v>
      </c>
      <c r="I21" s="491"/>
      <c r="J21" s="491"/>
      <c r="K21" s="471"/>
      <c r="L21" s="474"/>
      <c r="M21" s="474"/>
      <c r="N21" s="250"/>
      <c r="O21" s="251">
        <f t="shared" si="1"/>
        <v>0</v>
      </c>
      <c r="P21" s="128" t="s">
        <v>444</v>
      </c>
      <c r="Q21" s="318"/>
    </row>
    <row r="22" spans="1:17" ht="315" x14ac:dyDescent="0.25">
      <c r="A22" s="106">
        <v>4</v>
      </c>
      <c r="B22" s="97" t="s">
        <v>460</v>
      </c>
      <c r="C22" s="97" t="s">
        <v>461</v>
      </c>
      <c r="D22" s="97" t="s">
        <v>462</v>
      </c>
      <c r="E22" s="97" t="s">
        <v>463</v>
      </c>
      <c r="F22" s="97" t="s">
        <v>464</v>
      </c>
      <c r="G22" s="142">
        <v>43466</v>
      </c>
      <c r="H22" s="142">
        <v>43830</v>
      </c>
      <c r="I22" s="491"/>
      <c r="J22" s="491"/>
      <c r="K22" s="471"/>
      <c r="L22" s="474"/>
      <c r="M22" s="474"/>
      <c r="N22" s="250"/>
      <c r="O22" s="251">
        <f t="shared" si="1"/>
        <v>0</v>
      </c>
      <c r="P22" s="128" t="s">
        <v>444</v>
      </c>
      <c r="Q22" s="318"/>
    </row>
    <row r="23" spans="1:17" ht="409.5" x14ac:dyDescent="0.25">
      <c r="A23" s="106">
        <v>5</v>
      </c>
      <c r="B23" s="97" t="s">
        <v>465</v>
      </c>
      <c r="C23" s="97" t="s">
        <v>466</v>
      </c>
      <c r="D23" s="97" t="s">
        <v>467</v>
      </c>
      <c r="E23" s="97" t="s">
        <v>468</v>
      </c>
      <c r="F23" s="97" t="s">
        <v>469</v>
      </c>
      <c r="G23" s="142">
        <v>43466</v>
      </c>
      <c r="H23" s="142">
        <v>43830</v>
      </c>
      <c r="I23" s="492"/>
      <c r="J23" s="492"/>
      <c r="K23" s="472"/>
      <c r="L23" s="475"/>
      <c r="M23" s="475"/>
      <c r="N23" s="250"/>
      <c r="O23" s="251">
        <f t="shared" si="1"/>
        <v>0</v>
      </c>
      <c r="P23" s="128" t="s">
        <v>444</v>
      </c>
      <c r="Q23" s="318"/>
    </row>
    <row r="24" spans="1:17" ht="55.5" customHeight="1" x14ac:dyDescent="0.25">
      <c r="A24" s="106">
        <v>6</v>
      </c>
      <c r="B24" s="97"/>
      <c r="C24" s="97"/>
      <c r="D24" s="97"/>
      <c r="E24" s="97"/>
      <c r="F24" s="97"/>
      <c r="G24" s="142"/>
      <c r="H24" s="142"/>
      <c r="I24" s="218"/>
      <c r="J24" s="218"/>
      <c r="K24" s="220">
        <f t="shared" ref="K24" si="2">J24-I24</f>
        <v>0</v>
      </c>
      <c r="L24" s="249">
        <f t="shared" ref="L24" si="3">IFERROR(K24/I24*100,0)</f>
        <v>0</v>
      </c>
      <c r="M24" s="249">
        <f t="shared" si="0"/>
        <v>0</v>
      </c>
      <c r="N24" s="250"/>
      <c r="O24" s="251">
        <f t="shared" si="1"/>
        <v>0</v>
      </c>
      <c r="P24" s="128"/>
    </row>
    <row r="25" spans="1:17" s="3" customFormat="1" ht="24.75" customHeight="1" x14ac:dyDescent="0.4">
      <c r="A25" s="519" t="s">
        <v>3</v>
      </c>
      <c r="B25" s="520"/>
      <c r="C25" s="520"/>
      <c r="D25" s="520"/>
      <c r="E25" s="520"/>
      <c r="F25" s="520"/>
      <c r="G25" s="520"/>
      <c r="H25" s="521"/>
      <c r="I25" s="253">
        <f>SUM(I19:I24)</f>
        <v>627189</v>
      </c>
      <c r="J25" s="253">
        <f>SUM(J19:J24)</f>
        <v>613117</v>
      </c>
      <c r="K25" s="254">
        <f>J25-I25</f>
        <v>-14072</v>
      </c>
      <c r="L25" s="255">
        <f>IFERROR(K25/I25*100,0)</f>
        <v>-2.2436617989154786</v>
      </c>
      <c r="M25" s="255">
        <f t="shared" si="0"/>
        <v>100</v>
      </c>
      <c r="N25" s="256">
        <f>SUM(N19:N24)</f>
        <v>0</v>
      </c>
      <c r="O25" s="257">
        <f t="shared" si="1"/>
        <v>0</v>
      </c>
      <c r="P25" s="257"/>
    </row>
    <row r="26" spans="1:17" x14ac:dyDescent="0.4">
      <c r="A26" s="268" t="s">
        <v>147</v>
      </c>
      <c r="B26" s="268"/>
      <c r="C26" s="268"/>
      <c r="D26" s="268"/>
      <c r="E26" s="268"/>
      <c r="F26" s="268"/>
      <c r="G26" s="268"/>
      <c r="H26" s="268"/>
      <c r="I26" s="315">
        <f>'Quadro Geral'!I10</f>
        <v>627189</v>
      </c>
      <c r="J26" s="315">
        <f>'Quadro Geral'!J10</f>
        <v>613117.27</v>
      </c>
      <c r="K26" s="268"/>
      <c r="L26" s="268"/>
      <c r="M26" s="268"/>
      <c r="N26" s="268"/>
      <c r="O26" s="268"/>
      <c r="P26" s="268"/>
    </row>
    <row r="27" spans="1:17" ht="36" customHeight="1" x14ac:dyDescent="0.25">
      <c r="A27" s="512" t="s">
        <v>260</v>
      </c>
      <c r="B27" s="513"/>
      <c r="C27" s="513"/>
      <c r="D27" s="513"/>
      <c r="E27" s="513"/>
      <c r="F27" s="513"/>
      <c r="G27" s="513"/>
      <c r="H27" s="513"/>
      <c r="I27" s="513"/>
      <c r="J27" s="513"/>
      <c r="K27" s="513"/>
      <c r="L27" s="513"/>
      <c r="M27" s="513"/>
      <c r="N27" s="513"/>
      <c r="O27" s="513"/>
      <c r="P27" s="514"/>
    </row>
    <row r="28" spans="1:17" ht="95.25" customHeight="1" x14ac:dyDescent="0.4">
      <c r="A28" s="515"/>
      <c r="B28" s="516"/>
      <c r="C28" s="516"/>
      <c r="D28" s="516"/>
      <c r="E28" s="516"/>
      <c r="F28" s="516"/>
      <c r="G28" s="516"/>
      <c r="H28" s="516"/>
      <c r="I28" s="516"/>
      <c r="J28" s="516"/>
      <c r="K28" s="516"/>
      <c r="L28" s="516"/>
      <c r="M28" s="516"/>
      <c r="N28" s="516"/>
      <c r="O28" s="516"/>
      <c r="P28" s="517"/>
    </row>
    <row r="29" spans="1:17" ht="15" hidden="1" customHeight="1" x14ac:dyDescent="0.4">
      <c r="A29" s="518" t="s">
        <v>12</v>
      </c>
      <c r="B29" s="518"/>
      <c r="C29" s="518"/>
      <c r="D29" s="518"/>
      <c r="E29" s="518"/>
      <c r="F29" s="518"/>
      <c r="G29" s="518"/>
      <c r="H29" s="258"/>
      <c r="I29" s="258"/>
      <c r="J29" s="258"/>
      <c r="K29" s="258"/>
      <c r="L29" s="258"/>
      <c r="M29" s="258"/>
      <c r="N29" s="258"/>
      <c r="O29" s="258"/>
      <c r="P29" s="258"/>
    </row>
    <row r="30" spans="1:17" ht="15" hidden="1" customHeight="1" x14ac:dyDescent="0.4">
      <c r="A30" s="112" t="s">
        <v>16</v>
      </c>
      <c r="B30" s="511" t="s">
        <v>20</v>
      </c>
      <c r="C30" s="511"/>
      <c r="D30" s="511"/>
      <c r="E30" s="511"/>
      <c r="F30" s="511"/>
      <c r="G30" s="511"/>
      <c r="N30" s="213"/>
      <c r="O30" s="213"/>
      <c r="P30" s="213"/>
    </row>
    <row r="31" spans="1:17" ht="15" hidden="1" customHeight="1" x14ac:dyDescent="0.4">
      <c r="A31" s="112" t="s">
        <v>17</v>
      </c>
      <c r="B31" s="511" t="s">
        <v>13</v>
      </c>
      <c r="C31" s="511"/>
      <c r="D31" s="511"/>
      <c r="E31" s="511"/>
      <c r="F31" s="511"/>
      <c r="G31" s="511"/>
      <c r="N31" s="213"/>
      <c r="O31" s="213"/>
      <c r="P31" s="213"/>
    </row>
    <row r="32" spans="1:17" ht="15" hidden="1" customHeight="1" x14ac:dyDescent="0.4">
      <c r="A32" s="112" t="s">
        <v>18</v>
      </c>
      <c r="B32" s="511" t="s">
        <v>14</v>
      </c>
      <c r="C32" s="511"/>
      <c r="D32" s="511"/>
      <c r="E32" s="511"/>
      <c r="F32" s="511"/>
      <c r="G32" s="511"/>
      <c r="N32" s="213"/>
      <c r="O32" s="213"/>
      <c r="P32" s="213"/>
    </row>
    <row r="33" spans="1:16" ht="15" hidden="1" customHeight="1" x14ac:dyDescent="0.4">
      <c r="A33" s="112" t="s">
        <v>19</v>
      </c>
      <c r="B33" s="511" t="s">
        <v>15</v>
      </c>
      <c r="C33" s="511"/>
      <c r="D33" s="511"/>
      <c r="E33" s="511"/>
      <c r="F33" s="511"/>
      <c r="G33" s="511"/>
      <c r="N33" s="213"/>
      <c r="O33" s="213"/>
      <c r="P33" s="213"/>
    </row>
    <row r="34" spans="1:16" ht="35.25" customHeight="1" x14ac:dyDescent="0.4"/>
  </sheetData>
  <sheetProtection formatCells="0" formatRows="0" insertRows="0" deleteRows="0"/>
  <mergeCells count="51">
    <mergeCell ref="I19:I23"/>
    <mergeCell ref="J19:J23"/>
    <mergeCell ref="B32:G32"/>
    <mergeCell ref="B33:G33"/>
    <mergeCell ref="A27:P27"/>
    <mergeCell ref="A28:P28"/>
    <mergeCell ref="A29:G29"/>
    <mergeCell ref="B30:G30"/>
    <mergeCell ref="B31:G31"/>
    <mergeCell ref="A25:H25"/>
    <mergeCell ref="K19:K23"/>
    <mergeCell ref="L19:L23"/>
    <mergeCell ref="M19:M23"/>
    <mergeCell ref="K17:K18"/>
    <mergeCell ref="L17:L18"/>
    <mergeCell ref="N17:N18"/>
    <mergeCell ref="O17:O18"/>
    <mergeCell ref="C17:D17"/>
    <mergeCell ref="E17:E18"/>
    <mergeCell ref="F17:F18"/>
    <mergeCell ref="G17:G18"/>
    <mergeCell ref="H17:H18"/>
    <mergeCell ref="A13:G13"/>
    <mergeCell ref="H13:P13"/>
    <mergeCell ref="A14:G14"/>
    <mergeCell ref="H14:P14"/>
    <mergeCell ref="I17:I18"/>
    <mergeCell ref="A15:P15"/>
    <mergeCell ref="A16:A18"/>
    <mergeCell ref="B16:F16"/>
    <mergeCell ref="G16:H16"/>
    <mergeCell ref="I16:J16"/>
    <mergeCell ref="K16:L16"/>
    <mergeCell ref="M16:M18"/>
    <mergeCell ref="N16:O16"/>
    <mergeCell ref="P16:P18"/>
    <mergeCell ref="B17:B18"/>
    <mergeCell ref="J17:J18"/>
    <mergeCell ref="A6:P6"/>
    <mergeCell ref="A7:G7"/>
    <mergeCell ref="H7:P7"/>
    <mergeCell ref="A8:G8"/>
    <mergeCell ref="H8:P8"/>
    <mergeCell ref="A12:G12"/>
    <mergeCell ref="H12:P12"/>
    <mergeCell ref="A9:G9"/>
    <mergeCell ref="H9:P9"/>
    <mergeCell ref="A10:G10"/>
    <mergeCell ref="H10:P10"/>
    <mergeCell ref="A11:G11"/>
    <mergeCell ref="H11:P11"/>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4"/>
  <sheetViews>
    <sheetView showGridLines="0" topLeftCell="A13" zoomScale="60" zoomScaleNormal="60" zoomScaleSheetLayoutView="80" workbookViewId="0">
      <selection activeCell="H19" sqref="H19"/>
    </sheetView>
  </sheetViews>
  <sheetFormatPr defaultColWidth="9.140625" defaultRowHeight="26.25" x14ac:dyDescent="0.4"/>
  <cols>
    <col min="1" max="1" width="13" style="60" customWidth="1"/>
    <col min="2" max="2" width="51" style="60" customWidth="1"/>
    <col min="3" max="3" width="30.5703125" style="60" customWidth="1"/>
    <col min="4" max="4" width="31.5703125" style="60" customWidth="1"/>
    <col min="5" max="5" width="38.85546875" style="60" customWidth="1"/>
    <col min="6" max="6" width="36.42578125" style="60" customWidth="1"/>
    <col min="7" max="8" width="23" style="60" bestFit="1" customWidth="1"/>
    <col min="9" max="9" width="32.28515625" style="60" customWidth="1"/>
    <col min="10" max="10" width="30" style="60" customWidth="1"/>
    <col min="11" max="11" width="19.5703125" style="60" customWidth="1"/>
    <col min="12" max="12" width="25" style="60" customWidth="1"/>
    <col min="13" max="13" width="20" style="60" customWidth="1"/>
    <col min="14" max="14" width="32.28515625" style="61" customWidth="1"/>
    <col min="15" max="15" width="25.85546875" style="61" customWidth="1"/>
    <col min="16" max="16" width="36" style="61" customWidth="1"/>
    <col min="17" max="17" width="93.42578125" style="2" bestFit="1" customWidth="1"/>
    <col min="18" max="22" width="9.140625" style="2"/>
    <col min="23" max="23" width="14" style="2" bestFit="1" customWidth="1"/>
    <col min="24" max="16384" width="9.140625" style="2"/>
  </cols>
  <sheetData>
    <row r="5" spans="1:17" ht="39" customHeight="1" x14ac:dyDescent="0.4"/>
    <row r="6" spans="1:17" ht="31.5" customHeight="1" x14ac:dyDescent="0.25">
      <c r="A6" s="504" t="s">
        <v>274</v>
      </c>
      <c r="B6" s="504"/>
      <c r="C6" s="504"/>
      <c r="D6" s="504"/>
      <c r="E6" s="504"/>
      <c r="F6" s="504"/>
      <c r="G6" s="504"/>
      <c r="H6" s="504"/>
      <c r="I6" s="504"/>
      <c r="J6" s="504"/>
      <c r="K6" s="504"/>
      <c r="L6" s="504"/>
      <c r="M6" s="504"/>
      <c r="N6" s="504"/>
      <c r="O6" s="504"/>
      <c r="P6" s="504"/>
    </row>
    <row r="7" spans="1:17" ht="54" customHeight="1" x14ac:dyDescent="0.4">
      <c r="A7" s="503" t="s">
        <v>195</v>
      </c>
      <c r="B7" s="503"/>
      <c r="C7" s="503"/>
      <c r="D7" s="503"/>
      <c r="E7" s="503"/>
      <c r="F7" s="503"/>
      <c r="G7" s="503"/>
      <c r="H7" s="522" t="s">
        <v>470</v>
      </c>
      <c r="I7" s="522"/>
      <c r="J7" s="522"/>
      <c r="K7" s="522"/>
      <c r="L7" s="522"/>
      <c r="M7" s="522"/>
      <c r="N7" s="522"/>
      <c r="O7" s="522"/>
      <c r="P7" s="522"/>
    </row>
    <row r="8" spans="1:17" ht="54" customHeight="1" x14ac:dyDescent="0.4">
      <c r="A8" s="503" t="s">
        <v>199</v>
      </c>
      <c r="B8" s="503"/>
      <c r="C8" s="503"/>
      <c r="D8" s="503"/>
      <c r="E8" s="503"/>
      <c r="F8" s="503"/>
      <c r="G8" s="503"/>
      <c r="H8" s="522" t="s">
        <v>471</v>
      </c>
      <c r="I8" s="522"/>
      <c r="J8" s="522"/>
      <c r="K8" s="522"/>
      <c r="L8" s="522"/>
      <c r="M8" s="522"/>
      <c r="N8" s="522"/>
      <c r="O8" s="522"/>
      <c r="P8" s="522"/>
    </row>
    <row r="9" spans="1:17" ht="54" customHeight="1" x14ac:dyDescent="0.4">
      <c r="A9" s="503" t="s">
        <v>220</v>
      </c>
      <c r="B9" s="503"/>
      <c r="C9" s="503"/>
      <c r="D9" s="503"/>
      <c r="E9" s="503"/>
      <c r="F9" s="503"/>
      <c r="G9" s="503"/>
      <c r="H9" s="522" t="s">
        <v>387</v>
      </c>
      <c r="I9" s="522"/>
      <c r="J9" s="522"/>
      <c r="K9" s="522"/>
      <c r="L9" s="522"/>
      <c r="M9" s="522"/>
      <c r="N9" s="522"/>
      <c r="O9" s="522"/>
      <c r="P9" s="522"/>
    </row>
    <row r="10" spans="1:17" ht="54" customHeight="1" x14ac:dyDescent="0.4">
      <c r="A10" s="503" t="s">
        <v>200</v>
      </c>
      <c r="B10" s="503"/>
      <c r="C10" s="503"/>
      <c r="D10" s="503"/>
      <c r="E10" s="503"/>
      <c r="F10" s="503"/>
      <c r="G10" s="503"/>
      <c r="H10" s="522" t="s">
        <v>305</v>
      </c>
      <c r="I10" s="522"/>
      <c r="J10" s="522"/>
      <c r="K10" s="522"/>
      <c r="L10" s="522"/>
      <c r="M10" s="522"/>
      <c r="N10" s="522"/>
      <c r="O10" s="522"/>
      <c r="P10" s="522"/>
      <c r="Q10" s="353"/>
    </row>
    <row r="11" spans="1:17" ht="54" customHeight="1" x14ac:dyDescent="0.4">
      <c r="A11" s="503" t="s">
        <v>221</v>
      </c>
      <c r="B11" s="503"/>
      <c r="C11" s="503"/>
      <c r="D11" s="503"/>
      <c r="E11" s="503"/>
      <c r="F11" s="503"/>
      <c r="G11" s="503"/>
      <c r="H11" s="522" t="s">
        <v>332</v>
      </c>
      <c r="I11" s="522"/>
      <c r="J11" s="522"/>
      <c r="K11" s="522"/>
      <c r="L11" s="522"/>
      <c r="M11" s="522"/>
      <c r="N11" s="522"/>
      <c r="O11" s="522"/>
      <c r="P11" s="522"/>
      <c r="Q11" s="353"/>
    </row>
    <row r="12" spans="1:17" ht="54" customHeight="1" x14ac:dyDescent="0.4">
      <c r="A12" s="503" t="s">
        <v>201</v>
      </c>
      <c r="B12" s="503"/>
      <c r="C12" s="503"/>
      <c r="D12" s="503"/>
      <c r="E12" s="503"/>
      <c r="F12" s="503"/>
      <c r="G12" s="503"/>
      <c r="H12" s="522" t="s">
        <v>100</v>
      </c>
      <c r="I12" s="522"/>
      <c r="J12" s="522"/>
      <c r="K12" s="522"/>
      <c r="L12" s="522"/>
      <c r="M12" s="522"/>
      <c r="N12" s="522"/>
      <c r="O12" s="522"/>
      <c r="P12" s="522"/>
      <c r="Q12" s="354"/>
    </row>
    <row r="13" spans="1:17" ht="54" customHeight="1" x14ac:dyDescent="0.4">
      <c r="A13" s="503" t="s">
        <v>283</v>
      </c>
      <c r="B13" s="503"/>
      <c r="C13" s="503"/>
      <c r="D13" s="503"/>
      <c r="E13" s="503"/>
      <c r="F13" s="503"/>
      <c r="G13" s="503"/>
      <c r="H13" s="522" t="s">
        <v>55</v>
      </c>
      <c r="I13" s="522"/>
      <c r="J13" s="522"/>
      <c r="K13" s="522"/>
      <c r="L13" s="522"/>
      <c r="M13" s="522"/>
      <c r="N13" s="522"/>
      <c r="O13" s="522"/>
      <c r="P13" s="522"/>
      <c r="Q13" s="354"/>
    </row>
    <row r="14" spans="1:17" ht="54" customHeight="1" x14ac:dyDescent="0.4">
      <c r="A14" s="505" t="s">
        <v>222</v>
      </c>
      <c r="B14" s="505"/>
      <c r="C14" s="505"/>
      <c r="D14" s="505"/>
      <c r="E14" s="505"/>
      <c r="F14" s="505"/>
      <c r="G14" s="505"/>
      <c r="H14" s="522" t="s">
        <v>472</v>
      </c>
      <c r="I14" s="522"/>
      <c r="J14" s="522"/>
      <c r="K14" s="522"/>
      <c r="L14" s="522"/>
      <c r="M14" s="522"/>
      <c r="N14" s="522"/>
      <c r="O14" s="522"/>
      <c r="P14" s="522"/>
      <c r="Q14" s="353"/>
    </row>
    <row r="15" spans="1:17" s="42" customFormat="1" ht="24" customHeight="1" x14ac:dyDescent="0.25">
      <c r="A15" s="506"/>
      <c r="B15" s="506"/>
      <c r="C15" s="506"/>
      <c r="D15" s="506"/>
      <c r="E15" s="506"/>
      <c r="F15" s="506"/>
      <c r="G15" s="506"/>
      <c r="H15" s="506"/>
      <c r="I15" s="506"/>
      <c r="J15" s="506"/>
      <c r="K15" s="506"/>
      <c r="L15" s="506"/>
      <c r="M15" s="506"/>
      <c r="N15" s="506"/>
      <c r="O15" s="506"/>
      <c r="P15" s="506"/>
    </row>
    <row r="16" spans="1:17" ht="54.75" customHeight="1" x14ac:dyDescent="0.25">
      <c r="A16" s="507" t="s">
        <v>223</v>
      </c>
      <c r="B16" s="508" t="s">
        <v>224</v>
      </c>
      <c r="C16" s="509"/>
      <c r="D16" s="509"/>
      <c r="E16" s="509"/>
      <c r="F16" s="510"/>
      <c r="G16" s="508" t="s">
        <v>5</v>
      </c>
      <c r="H16" s="510"/>
      <c r="I16" s="507" t="s">
        <v>225</v>
      </c>
      <c r="J16" s="507"/>
      <c r="K16" s="507" t="s">
        <v>11</v>
      </c>
      <c r="L16" s="507"/>
      <c r="M16" s="507" t="s">
        <v>226</v>
      </c>
      <c r="N16" s="508" t="s">
        <v>212</v>
      </c>
      <c r="O16" s="510"/>
      <c r="P16" s="507" t="s">
        <v>8</v>
      </c>
      <c r="Q16" s="42"/>
    </row>
    <row r="17" spans="1:17" ht="48.75" customHeight="1" x14ac:dyDescent="0.25">
      <c r="A17" s="507"/>
      <c r="B17" s="507" t="s">
        <v>4</v>
      </c>
      <c r="C17" s="508" t="s">
        <v>227</v>
      </c>
      <c r="D17" s="510"/>
      <c r="E17" s="507" t="s">
        <v>206</v>
      </c>
      <c r="F17" s="523" t="s">
        <v>228</v>
      </c>
      <c r="G17" s="507" t="s">
        <v>6</v>
      </c>
      <c r="H17" s="507" t="s">
        <v>7</v>
      </c>
      <c r="I17" s="507" t="s">
        <v>281</v>
      </c>
      <c r="J17" s="507" t="s">
        <v>275</v>
      </c>
      <c r="K17" s="507" t="s">
        <v>205</v>
      </c>
      <c r="L17" s="507" t="s">
        <v>231</v>
      </c>
      <c r="M17" s="507"/>
      <c r="N17" s="523" t="s">
        <v>119</v>
      </c>
      <c r="O17" s="523" t="s">
        <v>213</v>
      </c>
      <c r="P17" s="507"/>
      <c r="Q17" s="42"/>
    </row>
    <row r="18" spans="1:17" ht="110.25" customHeight="1" x14ac:dyDescent="0.25">
      <c r="A18" s="507"/>
      <c r="B18" s="507"/>
      <c r="C18" s="126" t="s">
        <v>229</v>
      </c>
      <c r="D18" s="126" t="s">
        <v>230</v>
      </c>
      <c r="E18" s="507"/>
      <c r="F18" s="524"/>
      <c r="G18" s="507"/>
      <c r="H18" s="507"/>
      <c r="I18" s="507"/>
      <c r="J18" s="507"/>
      <c r="K18" s="507"/>
      <c r="L18" s="507"/>
      <c r="M18" s="507"/>
      <c r="N18" s="524"/>
      <c r="O18" s="524"/>
      <c r="P18" s="507"/>
      <c r="Q18" s="42"/>
    </row>
    <row r="19" spans="1:17" ht="393.75" x14ac:dyDescent="0.25">
      <c r="A19" s="106">
        <v>1</v>
      </c>
      <c r="B19" s="106" t="s">
        <v>473</v>
      </c>
      <c r="C19" s="106" t="s">
        <v>474</v>
      </c>
      <c r="D19" s="106" t="s">
        <v>475</v>
      </c>
      <c r="E19" s="106" t="s">
        <v>476</v>
      </c>
      <c r="F19" s="106" t="s">
        <v>477</v>
      </c>
      <c r="G19" s="98">
        <v>43466</v>
      </c>
      <c r="H19" s="98">
        <v>43830</v>
      </c>
      <c r="I19" s="525">
        <v>171900</v>
      </c>
      <c r="J19" s="525">
        <v>205123</v>
      </c>
      <c r="K19" s="528">
        <f>J19-I19</f>
        <v>33223</v>
      </c>
      <c r="L19" s="531">
        <f>IFERROR(K19/I19*100,0)</f>
        <v>19.326934264107042</v>
      </c>
      <c r="M19" s="531">
        <f t="shared" ref="M19:M25" si="0">IFERROR(J19/$J$25*100,0)</f>
        <v>100</v>
      </c>
      <c r="N19" s="120"/>
      <c r="O19" s="124">
        <f>IFERROR(N19/J19*100,)</f>
        <v>0</v>
      </c>
      <c r="P19" s="97" t="s">
        <v>471</v>
      </c>
      <c r="Q19" s="318"/>
    </row>
    <row r="20" spans="1:17" ht="315" x14ac:dyDescent="0.25">
      <c r="A20" s="106">
        <v>2</v>
      </c>
      <c r="B20" s="106" t="s">
        <v>478</v>
      </c>
      <c r="C20" s="127" t="s">
        <v>479</v>
      </c>
      <c r="D20" s="106" t="s">
        <v>480</v>
      </c>
      <c r="E20" s="106" t="s">
        <v>481</v>
      </c>
      <c r="F20" s="106" t="s">
        <v>482</v>
      </c>
      <c r="G20" s="98">
        <v>43466</v>
      </c>
      <c r="H20" s="98">
        <v>43830</v>
      </c>
      <c r="I20" s="526"/>
      <c r="J20" s="526"/>
      <c r="K20" s="529"/>
      <c r="L20" s="532"/>
      <c r="M20" s="532"/>
      <c r="N20" s="120"/>
      <c r="O20" s="124">
        <f t="shared" ref="O20:O25" si="1">IFERROR(N20/J20*100,)</f>
        <v>0</v>
      </c>
      <c r="P20" s="97" t="s">
        <v>471</v>
      </c>
      <c r="Q20" s="318"/>
    </row>
    <row r="21" spans="1:17" ht="409.5" x14ac:dyDescent="0.25">
      <c r="A21" s="106">
        <v>3</v>
      </c>
      <c r="B21" s="106" t="s">
        <v>483</v>
      </c>
      <c r="C21" s="127" t="s">
        <v>484</v>
      </c>
      <c r="D21" s="106" t="s">
        <v>485</v>
      </c>
      <c r="E21" s="106" t="s">
        <v>486</v>
      </c>
      <c r="F21" s="106" t="s">
        <v>487</v>
      </c>
      <c r="G21" s="98">
        <v>43466</v>
      </c>
      <c r="H21" s="98">
        <v>43830</v>
      </c>
      <c r="I21" s="526"/>
      <c r="J21" s="526"/>
      <c r="K21" s="529"/>
      <c r="L21" s="532"/>
      <c r="M21" s="532"/>
      <c r="N21" s="120"/>
      <c r="O21" s="124">
        <f t="shared" si="1"/>
        <v>0</v>
      </c>
      <c r="P21" s="97" t="s">
        <v>471</v>
      </c>
      <c r="Q21" s="318"/>
    </row>
    <row r="22" spans="1:17" ht="341.25" x14ac:dyDescent="0.25">
      <c r="A22" s="106">
        <v>4</v>
      </c>
      <c r="B22" s="106" t="s">
        <v>488</v>
      </c>
      <c r="C22" s="127" t="s">
        <v>489</v>
      </c>
      <c r="D22" s="106" t="s">
        <v>490</v>
      </c>
      <c r="E22" s="106" t="s">
        <v>491</v>
      </c>
      <c r="F22" s="106" t="s">
        <v>492</v>
      </c>
      <c r="G22" s="98">
        <v>43466</v>
      </c>
      <c r="H22" s="98">
        <v>43830</v>
      </c>
      <c r="I22" s="527"/>
      <c r="J22" s="527"/>
      <c r="K22" s="530"/>
      <c r="L22" s="533"/>
      <c r="M22" s="533"/>
      <c r="N22" s="120"/>
      <c r="O22" s="124">
        <f t="shared" si="1"/>
        <v>0</v>
      </c>
      <c r="P22" s="97" t="s">
        <v>471</v>
      </c>
      <c r="Q22" s="318"/>
    </row>
    <row r="23" spans="1:17" ht="55.5" customHeight="1" x14ac:dyDescent="0.25">
      <c r="A23" s="106">
        <v>5</v>
      </c>
      <c r="B23" s="97"/>
      <c r="C23" s="97"/>
      <c r="D23" s="97"/>
      <c r="E23" s="97"/>
      <c r="F23" s="97"/>
      <c r="G23" s="98"/>
      <c r="H23" s="98"/>
      <c r="I23" s="107"/>
      <c r="J23" s="107"/>
      <c r="K23" s="108">
        <f t="shared" ref="K23:K24" si="2">J23-I23</f>
        <v>0</v>
      </c>
      <c r="L23" s="99">
        <f t="shared" ref="L23:L24" si="3">IFERROR(K23/I23*100,0)</f>
        <v>0</v>
      </c>
      <c r="M23" s="99">
        <f t="shared" si="0"/>
        <v>0</v>
      </c>
      <c r="N23" s="120"/>
      <c r="O23" s="124">
        <f t="shared" si="1"/>
        <v>0</v>
      </c>
      <c r="P23" s="97"/>
      <c r="Q23" s="318"/>
    </row>
    <row r="24" spans="1:17" ht="55.5" customHeight="1" x14ac:dyDescent="0.25">
      <c r="A24" s="106">
        <v>6</v>
      </c>
      <c r="B24" s="97"/>
      <c r="C24" s="97"/>
      <c r="D24" s="97"/>
      <c r="E24" s="97"/>
      <c r="F24" s="97"/>
      <c r="G24" s="98"/>
      <c r="H24" s="98"/>
      <c r="I24" s="107"/>
      <c r="J24" s="107"/>
      <c r="K24" s="108">
        <f t="shared" si="2"/>
        <v>0</v>
      </c>
      <c r="L24" s="99">
        <f t="shared" si="3"/>
        <v>0</v>
      </c>
      <c r="M24" s="99">
        <f t="shared" si="0"/>
        <v>0</v>
      </c>
      <c r="N24" s="120"/>
      <c r="O24" s="124">
        <f t="shared" si="1"/>
        <v>0</v>
      </c>
      <c r="P24" s="97"/>
      <c r="Q24" s="42"/>
    </row>
    <row r="25" spans="1:17" s="3" customFormat="1" ht="24.75" customHeight="1" x14ac:dyDescent="0.4">
      <c r="A25" s="519" t="s">
        <v>3</v>
      </c>
      <c r="B25" s="520"/>
      <c r="C25" s="520"/>
      <c r="D25" s="520"/>
      <c r="E25" s="520"/>
      <c r="F25" s="520"/>
      <c r="G25" s="520"/>
      <c r="H25" s="521"/>
      <c r="I25" s="109">
        <f>SUM(I19:I24)</f>
        <v>171900</v>
      </c>
      <c r="J25" s="109">
        <f>SUM(J19:J24)</f>
        <v>205123</v>
      </c>
      <c r="K25" s="122">
        <f>J25-I25</f>
        <v>33223</v>
      </c>
      <c r="L25" s="123">
        <f>IFERROR(K25/I25*100,0)</f>
        <v>19.326934264107042</v>
      </c>
      <c r="M25" s="123">
        <f t="shared" si="0"/>
        <v>100</v>
      </c>
      <c r="N25" s="121">
        <f>SUM(N19:N24)</f>
        <v>0</v>
      </c>
      <c r="O25" s="110">
        <f t="shared" si="1"/>
        <v>0</v>
      </c>
      <c r="P25" s="110"/>
    </row>
    <row r="26" spans="1:17" x14ac:dyDescent="0.4">
      <c r="A26" s="268" t="s">
        <v>147</v>
      </c>
      <c r="B26" s="268"/>
      <c r="C26" s="268"/>
      <c r="D26" s="268"/>
      <c r="E26" s="268"/>
      <c r="F26" s="268"/>
      <c r="G26" s="268"/>
      <c r="H26" s="268"/>
      <c r="I26" s="269">
        <f>'Quadro Geral'!I11</f>
        <v>171900</v>
      </c>
      <c r="J26" s="269">
        <f>'Quadro Geral'!J11</f>
        <v>205122.7</v>
      </c>
      <c r="K26" s="268"/>
      <c r="L26" s="268"/>
      <c r="M26" s="268"/>
      <c r="N26" s="268"/>
      <c r="O26" s="268"/>
      <c r="P26" s="268"/>
    </row>
    <row r="27" spans="1:17" ht="36" customHeight="1" x14ac:dyDescent="0.25">
      <c r="A27" s="512" t="s">
        <v>260</v>
      </c>
      <c r="B27" s="513"/>
      <c r="C27" s="513"/>
      <c r="D27" s="513"/>
      <c r="E27" s="513"/>
      <c r="F27" s="513"/>
      <c r="G27" s="513"/>
      <c r="H27" s="513"/>
      <c r="I27" s="513"/>
      <c r="J27" s="513"/>
      <c r="K27" s="513"/>
      <c r="L27" s="513"/>
      <c r="M27" s="513"/>
      <c r="N27" s="513"/>
      <c r="O27" s="513"/>
      <c r="P27" s="514"/>
    </row>
    <row r="28" spans="1:17" ht="95.25" customHeight="1" x14ac:dyDescent="0.4">
      <c r="A28" s="515"/>
      <c r="B28" s="516"/>
      <c r="C28" s="516"/>
      <c r="D28" s="516"/>
      <c r="E28" s="516"/>
      <c r="F28" s="516"/>
      <c r="G28" s="516"/>
      <c r="H28" s="516"/>
      <c r="I28" s="516"/>
      <c r="J28" s="516"/>
      <c r="K28" s="516"/>
      <c r="L28" s="516"/>
      <c r="M28" s="516"/>
      <c r="N28" s="516"/>
      <c r="O28" s="516"/>
      <c r="P28" s="517"/>
    </row>
    <row r="29" spans="1:17" ht="15" hidden="1" customHeight="1" x14ac:dyDescent="0.4">
      <c r="A29" s="518" t="s">
        <v>12</v>
      </c>
      <c r="B29" s="518"/>
      <c r="C29" s="518"/>
      <c r="D29" s="518"/>
      <c r="E29" s="518"/>
      <c r="F29" s="518"/>
      <c r="G29" s="518"/>
      <c r="H29" s="111"/>
      <c r="I29" s="111"/>
      <c r="J29" s="111"/>
      <c r="K29" s="111"/>
      <c r="L29" s="111"/>
      <c r="M29" s="111"/>
      <c r="N29" s="111"/>
      <c r="O29" s="111"/>
      <c r="P29" s="111"/>
    </row>
    <row r="30" spans="1:17" ht="15" hidden="1" customHeight="1" x14ac:dyDescent="0.4">
      <c r="A30" s="112" t="s">
        <v>16</v>
      </c>
      <c r="B30" s="511" t="s">
        <v>20</v>
      </c>
      <c r="C30" s="511"/>
      <c r="D30" s="511"/>
      <c r="E30" s="511"/>
      <c r="F30" s="511"/>
      <c r="G30" s="511"/>
      <c r="N30" s="60"/>
      <c r="O30" s="60"/>
      <c r="P30" s="60"/>
    </row>
    <row r="31" spans="1:17" ht="15" hidden="1" customHeight="1" x14ac:dyDescent="0.4">
      <c r="A31" s="112" t="s">
        <v>17</v>
      </c>
      <c r="B31" s="511" t="s">
        <v>13</v>
      </c>
      <c r="C31" s="511"/>
      <c r="D31" s="511"/>
      <c r="E31" s="511"/>
      <c r="F31" s="511"/>
      <c r="G31" s="511"/>
      <c r="N31" s="60"/>
      <c r="O31" s="60"/>
      <c r="P31" s="60"/>
    </row>
    <row r="32" spans="1:17" ht="15" hidden="1" customHeight="1" x14ac:dyDescent="0.4">
      <c r="A32" s="112" t="s">
        <v>18</v>
      </c>
      <c r="B32" s="511" t="s">
        <v>14</v>
      </c>
      <c r="C32" s="511"/>
      <c r="D32" s="511"/>
      <c r="E32" s="511"/>
      <c r="F32" s="511"/>
      <c r="G32" s="511"/>
      <c r="N32" s="60"/>
      <c r="O32" s="60"/>
      <c r="P32" s="60"/>
    </row>
    <row r="33" spans="1:16" ht="15" hidden="1" customHeight="1" x14ac:dyDescent="0.4">
      <c r="A33" s="112" t="s">
        <v>19</v>
      </c>
      <c r="B33" s="511" t="s">
        <v>15</v>
      </c>
      <c r="C33" s="511"/>
      <c r="D33" s="511"/>
      <c r="E33" s="511"/>
      <c r="F33" s="511"/>
      <c r="G33" s="511"/>
      <c r="N33" s="60"/>
      <c r="O33" s="60"/>
      <c r="P33" s="60"/>
    </row>
    <row r="34" spans="1:16" ht="35.25" customHeight="1" x14ac:dyDescent="0.4"/>
  </sheetData>
  <sheetProtection formatCells="0" formatRows="0" insertRows="0" deleteRows="0"/>
  <mergeCells count="51">
    <mergeCell ref="I19:I22"/>
    <mergeCell ref="J19:J22"/>
    <mergeCell ref="B32:G32"/>
    <mergeCell ref="B33:G33"/>
    <mergeCell ref="A27:P27"/>
    <mergeCell ref="A28:P28"/>
    <mergeCell ref="A29:G29"/>
    <mergeCell ref="B30:G30"/>
    <mergeCell ref="B31:G31"/>
    <mergeCell ref="A25:H25"/>
    <mergeCell ref="K19:K22"/>
    <mergeCell ref="L19:L22"/>
    <mergeCell ref="M19:M22"/>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41"/>
  <sheetViews>
    <sheetView showGridLines="0" topLeftCell="A26"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39.140625" style="213" customWidth="1"/>
    <col min="4" max="4" width="42" style="213" customWidth="1"/>
    <col min="5" max="5" width="42.7109375" style="213" customWidth="1"/>
    <col min="6" max="6" width="61"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72.57031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534" t="s">
        <v>493</v>
      </c>
      <c r="I7" s="535"/>
      <c r="J7" s="535"/>
      <c r="K7" s="535"/>
      <c r="L7" s="535"/>
      <c r="M7" s="535"/>
      <c r="N7" s="535"/>
      <c r="O7" s="535"/>
      <c r="P7" s="536"/>
    </row>
    <row r="8" spans="1:17" ht="54" customHeight="1" x14ac:dyDescent="0.25">
      <c r="A8" s="476" t="s">
        <v>199</v>
      </c>
      <c r="B8" s="476"/>
      <c r="C8" s="476"/>
      <c r="D8" s="476"/>
      <c r="E8" s="476"/>
      <c r="F8" s="476"/>
      <c r="G8" s="476"/>
      <c r="H8" s="534" t="s">
        <v>494</v>
      </c>
      <c r="I8" s="535"/>
      <c r="J8" s="535"/>
      <c r="K8" s="535"/>
      <c r="L8" s="535"/>
      <c r="M8" s="535"/>
      <c r="N8" s="535"/>
      <c r="O8" s="535"/>
      <c r="P8" s="536"/>
    </row>
    <row r="9" spans="1:17" ht="54" customHeight="1" x14ac:dyDescent="0.25">
      <c r="A9" s="476" t="s">
        <v>220</v>
      </c>
      <c r="B9" s="476"/>
      <c r="C9" s="476"/>
      <c r="D9" s="476"/>
      <c r="E9" s="476"/>
      <c r="F9" s="476"/>
      <c r="G9" s="476"/>
      <c r="H9" s="534" t="s">
        <v>387</v>
      </c>
      <c r="I9" s="535"/>
      <c r="J9" s="535"/>
      <c r="K9" s="535"/>
      <c r="L9" s="535"/>
      <c r="M9" s="535"/>
      <c r="N9" s="535"/>
      <c r="O9" s="535"/>
      <c r="P9" s="536"/>
    </row>
    <row r="10" spans="1:17" ht="54" customHeight="1" x14ac:dyDescent="0.25">
      <c r="A10" s="476" t="s">
        <v>200</v>
      </c>
      <c r="B10" s="476"/>
      <c r="C10" s="476"/>
      <c r="D10" s="476"/>
      <c r="E10" s="476"/>
      <c r="F10" s="476"/>
      <c r="G10" s="476"/>
      <c r="H10" s="534" t="s">
        <v>495</v>
      </c>
      <c r="I10" s="535"/>
      <c r="J10" s="535"/>
      <c r="K10" s="535"/>
      <c r="L10" s="535"/>
      <c r="M10" s="535"/>
      <c r="N10" s="535"/>
      <c r="O10" s="535"/>
      <c r="P10" s="536"/>
      <c r="Q10" s="270" t="s">
        <v>306</v>
      </c>
    </row>
    <row r="11" spans="1:17" ht="54" customHeight="1" x14ac:dyDescent="0.25">
      <c r="A11" s="476" t="s">
        <v>221</v>
      </c>
      <c r="B11" s="476"/>
      <c r="C11" s="476"/>
      <c r="D11" s="476"/>
      <c r="E11" s="476"/>
      <c r="F11" s="476"/>
      <c r="G11" s="476"/>
      <c r="H11" s="534" t="s">
        <v>333</v>
      </c>
      <c r="I11" s="535"/>
      <c r="J11" s="535"/>
      <c r="K11" s="535"/>
      <c r="L11" s="535"/>
      <c r="M11" s="535"/>
      <c r="N11" s="535"/>
      <c r="O11" s="535"/>
      <c r="P11" s="536"/>
      <c r="Q11" s="270" t="s">
        <v>333</v>
      </c>
    </row>
    <row r="12" spans="1:17" ht="54" customHeight="1" x14ac:dyDescent="0.25">
      <c r="A12" s="476" t="s">
        <v>201</v>
      </c>
      <c r="B12" s="476"/>
      <c r="C12" s="476"/>
      <c r="D12" s="476"/>
      <c r="E12" s="476"/>
      <c r="F12" s="476"/>
      <c r="G12" s="476"/>
      <c r="H12" s="480" t="s">
        <v>55</v>
      </c>
      <c r="I12" s="480"/>
      <c r="J12" s="480"/>
      <c r="K12" s="480"/>
      <c r="L12" s="480"/>
      <c r="M12" s="480"/>
      <c r="N12" s="480"/>
      <c r="O12" s="480"/>
      <c r="P12" s="480"/>
      <c r="Q12" s="271" t="s">
        <v>55</v>
      </c>
    </row>
    <row r="13" spans="1:17" ht="54" customHeight="1" x14ac:dyDescent="0.25">
      <c r="A13" s="476" t="s">
        <v>283</v>
      </c>
      <c r="B13" s="476"/>
      <c r="C13" s="476"/>
      <c r="D13" s="476"/>
      <c r="E13" s="476"/>
      <c r="F13" s="476"/>
      <c r="G13" s="476"/>
      <c r="H13" s="480" t="s">
        <v>76</v>
      </c>
      <c r="I13" s="480"/>
      <c r="J13" s="480"/>
      <c r="K13" s="480"/>
      <c r="L13" s="480"/>
      <c r="M13" s="480"/>
      <c r="N13" s="480"/>
      <c r="O13" s="480"/>
      <c r="P13" s="480"/>
      <c r="Q13" s="271" t="s">
        <v>76</v>
      </c>
    </row>
    <row r="14" spans="1:17" ht="54" customHeight="1" x14ac:dyDescent="0.25">
      <c r="A14" s="391" t="s">
        <v>222</v>
      </c>
      <c r="B14" s="391"/>
      <c r="C14" s="391"/>
      <c r="D14" s="391"/>
      <c r="E14" s="391"/>
      <c r="F14" s="391"/>
      <c r="G14" s="391"/>
      <c r="H14" s="534" t="s">
        <v>363</v>
      </c>
      <c r="I14" s="535"/>
      <c r="J14" s="535"/>
      <c r="K14" s="535"/>
      <c r="L14" s="535"/>
      <c r="M14" s="535"/>
      <c r="N14" s="535"/>
      <c r="O14" s="535"/>
      <c r="P14" s="536"/>
      <c r="Q14" s="270" t="s">
        <v>363</v>
      </c>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66.5" customHeight="1" x14ac:dyDescent="0.25">
      <c r="A19" s="537">
        <v>1</v>
      </c>
      <c r="B19" s="537" t="s">
        <v>496</v>
      </c>
      <c r="C19" s="128" t="s">
        <v>868</v>
      </c>
      <c r="D19" s="352" t="s">
        <v>876</v>
      </c>
      <c r="E19" s="128" t="s">
        <v>500</v>
      </c>
      <c r="F19" s="130" t="s">
        <v>507</v>
      </c>
      <c r="G19" s="142">
        <v>43466</v>
      </c>
      <c r="H19" s="142">
        <v>43830</v>
      </c>
      <c r="I19" s="490">
        <v>156400</v>
      </c>
      <c r="J19" s="490">
        <v>160809</v>
      </c>
      <c r="K19" s="470">
        <f>J19-I19</f>
        <v>4409</v>
      </c>
      <c r="L19" s="473">
        <f>IFERROR(K19/I19*100,0)</f>
        <v>2.8190537084398977</v>
      </c>
      <c r="M19" s="473">
        <f>IFERROR(J19/$J$32*100,0)</f>
        <v>100</v>
      </c>
      <c r="N19" s="250"/>
      <c r="O19" s="251">
        <f>IFERROR(N19/J19*100,)</f>
        <v>0</v>
      </c>
      <c r="P19" s="128" t="s">
        <v>494</v>
      </c>
      <c r="Q19" s="316" t="s">
        <v>855</v>
      </c>
    </row>
    <row r="20" spans="1:17" ht="241.5" customHeight="1" x14ac:dyDescent="0.25">
      <c r="A20" s="538"/>
      <c r="B20" s="538"/>
      <c r="C20" s="128" t="s">
        <v>869</v>
      </c>
      <c r="D20" s="352" t="s">
        <v>497</v>
      </c>
      <c r="E20" s="128" t="s">
        <v>501</v>
      </c>
      <c r="F20" s="131" t="s">
        <v>508</v>
      </c>
      <c r="G20" s="142">
        <v>43466</v>
      </c>
      <c r="H20" s="142">
        <v>43830</v>
      </c>
      <c r="I20" s="491"/>
      <c r="J20" s="491"/>
      <c r="K20" s="471"/>
      <c r="L20" s="474"/>
      <c r="M20" s="474"/>
      <c r="N20" s="250"/>
      <c r="O20" s="251">
        <f t="shared" ref="O20:O32" si="0">IFERROR(N20/J20*100,)</f>
        <v>0</v>
      </c>
      <c r="P20" s="128" t="s">
        <v>494</v>
      </c>
      <c r="Q20" s="317"/>
    </row>
    <row r="21" spans="1:17" ht="156.75" customHeight="1" x14ac:dyDescent="0.25">
      <c r="A21" s="538"/>
      <c r="B21" s="538"/>
      <c r="C21" s="128" t="s">
        <v>870</v>
      </c>
      <c r="D21" s="352" t="s">
        <v>877</v>
      </c>
      <c r="E21" s="128" t="s">
        <v>502</v>
      </c>
      <c r="F21" s="132" t="s">
        <v>509</v>
      </c>
      <c r="G21" s="142">
        <v>43466</v>
      </c>
      <c r="H21" s="142">
        <v>43830</v>
      </c>
      <c r="I21" s="491"/>
      <c r="J21" s="491"/>
      <c r="K21" s="471"/>
      <c r="L21" s="474"/>
      <c r="M21" s="474"/>
      <c r="N21" s="250"/>
      <c r="O21" s="251">
        <f t="shared" si="0"/>
        <v>0</v>
      </c>
      <c r="P21" s="128" t="s">
        <v>494</v>
      </c>
    </row>
    <row r="22" spans="1:17" ht="190.5" customHeight="1" x14ac:dyDescent="0.25">
      <c r="A22" s="538"/>
      <c r="B22" s="538"/>
      <c r="C22" s="128" t="s">
        <v>871</v>
      </c>
      <c r="D22" s="352" t="s">
        <v>878</v>
      </c>
      <c r="E22" s="128" t="s">
        <v>503</v>
      </c>
      <c r="F22" s="132" t="s">
        <v>510</v>
      </c>
      <c r="G22" s="142">
        <v>43466</v>
      </c>
      <c r="H22" s="142">
        <v>43830</v>
      </c>
      <c r="I22" s="491"/>
      <c r="J22" s="491"/>
      <c r="K22" s="471"/>
      <c r="L22" s="474"/>
      <c r="M22" s="474"/>
      <c r="N22" s="250"/>
      <c r="O22" s="251">
        <f t="shared" si="0"/>
        <v>0</v>
      </c>
      <c r="P22" s="128" t="s">
        <v>494</v>
      </c>
    </row>
    <row r="23" spans="1:17" ht="149.25" customHeight="1" x14ac:dyDescent="0.25">
      <c r="A23" s="538"/>
      <c r="B23" s="538"/>
      <c r="C23" s="128" t="s">
        <v>872</v>
      </c>
      <c r="D23" s="352" t="s">
        <v>879</v>
      </c>
      <c r="E23" s="128" t="s">
        <v>504</v>
      </c>
      <c r="F23" s="132" t="s">
        <v>511</v>
      </c>
      <c r="G23" s="142">
        <v>43466</v>
      </c>
      <c r="H23" s="142">
        <v>43830</v>
      </c>
      <c r="I23" s="491"/>
      <c r="J23" s="491"/>
      <c r="K23" s="471"/>
      <c r="L23" s="474"/>
      <c r="M23" s="474"/>
      <c r="N23" s="250"/>
      <c r="O23" s="251"/>
      <c r="P23" s="128" t="s">
        <v>494</v>
      </c>
    </row>
    <row r="24" spans="1:17" ht="132" customHeight="1" x14ac:dyDescent="0.25">
      <c r="A24" s="538"/>
      <c r="B24" s="538"/>
      <c r="C24" s="128" t="s">
        <v>498</v>
      </c>
      <c r="D24" s="352" t="s">
        <v>498</v>
      </c>
      <c r="E24" s="128" t="s">
        <v>505</v>
      </c>
      <c r="F24" s="132" t="s">
        <v>512</v>
      </c>
      <c r="G24" s="142">
        <v>43466</v>
      </c>
      <c r="H24" s="142">
        <v>43830</v>
      </c>
      <c r="I24" s="491"/>
      <c r="J24" s="491"/>
      <c r="K24" s="471"/>
      <c r="L24" s="474"/>
      <c r="M24" s="474"/>
      <c r="N24" s="250"/>
      <c r="O24" s="251"/>
      <c r="P24" s="128" t="s">
        <v>494</v>
      </c>
    </row>
    <row r="25" spans="1:17" ht="134.25" customHeight="1" x14ac:dyDescent="0.25">
      <c r="A25" s="539"/>
      <c r="B25" s="539"/>
      <c r="C25" s="128" t="s">
        <v>873</v>
      </c>
      <c r="D25" s="352" t="s">
        <v>499</v>
      </c>
      <c r="E25" s="128" t="s">
        <v>506</v>
      </c>
      <c r="F25" s="132" t="s">
        <v>513</v>
      </c>
      <c r="G25" s="142">
        <v>43466</v>
      </c>
      <c r="H25" s="142">
        <v>43830</v>
      </c>
      <c r="I25" s="491"/>
      <c r="J25" s="491"/>
      <c r="K25" s="471"/>
      <c r="L25" s="474"/>
      <c r="M25" s="474"/>
      <c r="N25" s="250"/>
      <c r="O25" s="251"/>
      <c r="P25" s="128" t="s">
        <v>494</v>
      </c>
    </row>
    <row r="26" spans="1:17" ht="159.75" customHeight="1" x14ac:dyDescent="0.25">
      <c r="A26" s="129">
        <v>2</v>
      </c>
      <c r="B26" s="129" t="s">
        <v>883</v>
      </c>
      <c r="C26" s="359" t="s">
        <v>880</v>
      </c>
      <c r="D26" s="358" t="s">
        <v>514</v>
      </c>
      <c r="E26" s="128" t="s">
        <v>517</v>
      </c>
      <c r="F26" s="132" t="s">
        <v>521</v>
      </c>
      <c r="G26" s="142">
        <v>43466</v>
      </c>
      <c r="H26" s="142">
        <v>43830</v>
      </c>
      <c r="I26" s="491"/>
      <c r="J26" s="491"/>
      <c r="K26" s="471"/>
      <c r="L26" s="474"/>
      <c r="M26" s="474"/>
      <c r="N26" s="250"/>
      <c r="O26" s="251">
        <f t="shared" si="0"/>
        <v>0</v>
      </c>
      <c r="P26" s="128" t="s">
        <v>494</v>
      </c>
    </row>
    <row r="27" spans="1:17" ht="127.5" customHeight="1" x14ac:dyDescent="0.25">
      <c r="A27" s="129">
        <v>3</v>
      </c>
      <c r="B27" s="129" t="s">
        <v>884</v>
      </c>
      <c r="C27" s="359" t="s">
        <v>874</v>
      </c>
      <c r="D27" s="358" t="s">
        <v>515</v>
      </c>
      <c r="E27" s="128" t="s">
        <v>518</v>
      </c>
      <c r="F27" s="132" t="s">
        <v>522</v>
      </c>
      <c r="G27" s="142">
        <v>43466</v>
      </c>
      <c r="H27" s="142">
        <v>43830</v>
      </c>
      <c r="I27" s="491"/>
      <c r="J27" s="491"/>
      <c r="K27" s="471"/>
      <c r="L27" s="474"/>
      <c r="M27" s="474"/>
      <c r="N27" s="250"/>
      <c r="O27" s="251">
        <f t="shared" si="0"/>
        <v>0</v>
      </c>
      <c r="P27" s="128" t="s">
        <v>494</v>
      </c>
    </row>
    <row r="28" spans="1:17" ht="115.5" customHeight="1" x14ac:dyDescent="0.25">
      <c r="A28" s="129">
        <v>4</v>
      </c>
      <c r="B28" s="129" t="s">
        <v>885</v>
      </c>
      <c r="C28" s="128" t="s">
        <v>882</v>
      </c>
      <c r="D28" s="352" t="s">
        <v>881</v>
      </c>
      <c r="E28" s="128" t="s">
        <v>519</v>
      </c>
      <c r="F28" s="132" t="s">
        <v>523</v>
      </c>
      <c r="G28" s="142">
        <v>43466</v>
      </c>
      <c r="H28" s="142">
        <v>43830</v>
      </c>
      <c r="I28" s="491"/>
      <c r="J28" s="491"/>
      <c r="K28" s="471"/>
      <c r="L28" s="474"/>
      <c r="M28" s="474"/>
      <c r="N28" s="250"/>
      <c r="O28" s="251">
        <f t="shared" si="0"/>
        <v>0</v>
      </c>
      <c r="P28" s="128" t="s">
        <v>494</v>
      </c>
    </row>
    <row r="29" spans="1:17" ht="117.75" customHeight="1" x14ac:dyDescent="0.25">
      <c r="A29" s="129">
        <v>5</v>
      </c>
      <c r="B29" s="129" t="s">
        <v>886</v>
      </c>
      <c r="C29" s="128" t="s">
        <v>875</v>
      </c>
      <c r="D29" s="352" t="s">
        <v>516</v>
      </c>
      <c r="E29" s="128" t="s">
        <v>520</v>
      </c>
      <c r="F29" s="132" t="s">
        <v>524</v>
      </c>
      <c r="G29" s="142">
        <v>43466</v>
      </c>
      <c r="H29" s="142">
        <v>43830</v>
      </c>
      <c r="I29" s="492"/>
      <c r="J29" s="492"/>
      <c r="K29" s="472"/>
      <c r="L29" s="475"/>
      <c r="M29" s="475"/>
      <c r="N29" s="250"/>
      <c r="O29" s="251">
        <f t="shared" si="0"/>
        <v>0</v>
      </c>
      <c r="P29" s="128" t="s">
        <v>494</v>
      </c>
    </row>
    <row r="30" spans="1:17" ht="55.5" customHeight="1" x14ac:dyDescent="0.25">
      <c r="A30" s="129">
        <v>6</v>
      </c>
      <c r="B30" s="128"/>
      <c r="C30" s="128"/>
      <c r="D30" s="128"/>
      <c r="E30" s="128"/>
      <c r="F30" s="128"/>
      <c r="G30" s="142"/>
      <c r="H30" s="142"/>
      <c r="I30" s="218"/>
      <c r="J30" s="218"/>
      <c r="K30" s="220">
        <f t="shared" ref="K30:K31" si="1">J30-I30</f>
        <v>0</v>
      </c>
      <c r="L30" s="249">
        <f t="shared" ref="L30:L31" si="2">IFERROR(K30/I30*100,0)</f>
        <v>0</v>
      </c>
      <c r="M30" s="249">
        <f t="shared" ref="M30:M31" si="3">IFERROR(J30/$J$32*100,0)</f>
        <v>0</v>
      </c>
      <c r="N30" s="250"/>
      <c r="O30" s="251">
        <f t="shared" si="0"/>
        <v>0</v>
      </c>
      <c r="P30" s="128"/>
    </row>
    <row r="31" spans="1:17" ht="55.5" customHeight="1" x14ac:dyDescent="0.25">
      <c r="A31" s="129">
        <v>7</v>
      </c>
      <c r="B31" s="128"/>
      <c r="C31" s="128"/>
      <c r="D31" s="128"/>
      <c r="E31" s="128"/>
      <c r="F31" s="128"/>
      <c r="G31" s="142"/>
      <c r="H31" s="142"/>
      <c r="I31" s="218"/>
      <c r="J31" s="218"/>
      <c r="K31" s="220">
        <f t="shared" si="1"/>
        <v>0</v>
      </c>
      <c r="L31" s="249">
        <f t="shared" si="2"/>
        <v>0</v>
      </c>
      <c r="M31" s="249">
        <f t="shared" si="3"/>
        <v>0</v>
      </c>
      <c r="N31" s="250"/>
      <c r="O31" s="251">
        <f t="shared" si="0"/>
        <v>0</v>
      </c>
      <c r="P31" s="128"/>
    </row>
    <row r="32" spans="1:17" s="3" customFormat="1" ht="24.75" customHeight="1" x14ac:dyDescent="0.25">
      <c r="A32" s="500" t="s">
        <v>3</v>
      </c>
      <c r="B32" s="501"/>
      <c r="C32" s="501"/>
      <c r="D32" s="501"/>
      <c r="E32" s="501"/>
      <c r="F32" s="501"/>
      <c r="G32" s="501"/>
      <c r="H32" s="502"/>
      <c r="I32" s="253">
        <f>SUM(I19:I31)</f>
        <v>156400</v>
      </c>
      <c r="J32" s="253">
        <f>SUM(J19:J31)</f>
        <v>160809</v>
      </c>
      <c r="K32" s="254">
        <f>J32-I32</f>
        <v>4409</v>
      </c>
      <c r="L32" s="255">
        <f>IFERROR(K32/I32*100,0)</f>
        <v>2.8190537084398977</v>
      </c>
      <c r="M32" s="255">
        <f>IFERROR(J32/$J$32*100,0)</f>
        <v>100</v>
      </c>
      <c r="N32" s="256">
        <f>SUM(N19:N31)</f>
        <v>0</v>
      </c>
      <c r="O32" s="257">
        <f t="shared" si="0"/>
        <v>0</v>
      </c>
      <c r="P32" s="257"/>
    </row>
    <row r="33" spans="1:16" ht="18.75" x14ac:dyDescent="0.3">
      <c r="A33" s="266" t="s">
        <v>147</v>
      </c>
      <c r="B33" s="266"/>
      <c r="C33" s="266"/>
      <c r="D33" s="266"/>
      <c r="E33" s="266"/>
      <c r="F33" s="266"/>
      <c r="G33" s="266"/>
      <c r="H33" s="266"/>
      <c r="I33" s="272">
        <f>'Quadro Geral'!I12</f>
        <v>156400</v>
      </c>
      <c r="J33" s="272">
        <f>'Quadro Geral'!J12</f>
        <v>160808.57999999999</v>
      </c>
      <c r="K33" s="266"/>
      <c r="L33" s="266"/>
      <c r="M33" s="266"/>
      <c r="N33" s="266"/>
      <c r="O33" s="266"/>
      <c r="P33" s="266"/>
    </row>
    <row r="34" spans="1:16" ht="36" customHeight="1" x14ac:dyDescent="0.25">
      <c r="A34" s="493" t="s">
        <v>260</v>
      </c>
      <c r="B34" s="494"/>
      <c r="C34" s="494"/>
      <c r="D34" s="494"/>
      <c r="E34" s="494"/>
      <c r="F34" s="494"/>
      <c r="G34" s="494"/>
      <c r="H34" s="494"/>
      <c r="I34" s="494"/>
      <c r="J34" s="494"/>
      <c r="K34" s="494"/>
      <c r="L34" s="494"/>
      <c r="M34" s="494"/>
      <c r="N34" s="494"/>
      <c r="O34" s="494"/>
      <c r="P34" s="495"/>
    </row>
    <row r="35" spans="1:16" ht="95.25" customHeight="1" x14ac:dyDescent="0.25">
      <c r="A35" s="496"/>
      <c r="B35" s="497"/>
      <c r="C35" s="497"/>
      <c r="D35" s="497"/>
      <c r="E35" s="497"/>
      <c r="F35" s="497"/>
      <c r="G35" s="497"/>
      <c r="H35" s="497"/>
      <c r="I35" s="497"/>
      <c r="J35" s="497"/>
      <c r="K35" s="497"/>
      <c r="L35" s="497"/>
      <c r="M35" s="497"/>
      <c r="N35" s="497"/>
      <c r="O35" s="497"/>
      <c r="P35" s="498"/>
    </row>
    <row r="36" spans="1:16" ht="15" hidden="1" customHeight="1" x14ac:dyDescent="0.25">
      <c r="A36" s="499" t="s">
        <v>12</v>
      </c>
      <c r="B36" s="499"/>
      <c r="C36" s="499"/>
      <c r="D36" s="499"/>
      <c r="E36" s="499"/>
      <c r="F36" s="499"/>
      <c r="G36" s="499"/>
      <c r="H36" s="258"/>
      <c r="I36" s="258"/>
      <c r="J36" s="258"/>
      <c r="K36" s="258"/>
      <c r="L36" s="258"/>
      <c r="M36" s="258"/>
      <c r="N36" s="258"/>
      <c r="O36" s="258"/>
      <c r="P36" s="258"/>
    </row>
    <row r="37" spans="1:16" ht="15" hidden="1" customHeight="1" x14ac:dyDescent="0.25">
      <c r="A37" s="259" t="s">
        <v>16</v>
      </c>
      <c r="B37" s="489" t="s">
        <v>20</v>
      </c>
      <c r="C37" s="489"/>
      <c r="D37" s="489"/>
      <c r="E37" s="489"/>
      <c r="F37" s="489"/>
      <c r="G37" s="489"/>
      <c r="N37" s="213"/>
      <c r="O37" s="213"/>
      <c r="P37" s="213"/>
    </row>
    <row r="38" spans="1:16" ht="15" hidden="1" customHeight="1" x14ac:dyDescent="0.25">
      <c r="A38" s="259" t="s">
        <v>17</v>
      </c>
      <c r="B38" s="489" t="s">
        <v>13</v>
      </c>
      <c r="C38" s="489"/>
      <c r="D38" s="489"/>
      <c r="E38" s="489"/>
      <c r="F38" s="489"/>
      <c r="G38" s="489"/>
      <c r="N38" s="213"/>
      <c r="O38" s="213"/>
      <c r="P38" s="213"/>
    </row>
    <row r="39" spans="1:16" ht="15" hidden="1" customHeight="1" x14ac:dyDescent="0.25">
      <c r="A39" s="259" t="s">
        <v>18</v>
      </c>
      <c r="B39" s="489" t="s">
        <v>14</v>
      </c>
      <c r="C39" s="489"/>
      <c r="D39" s="489"/>
      <c r="E39" s="489"/>
      <c r="F39" s="489"/>
      <c r="G39" s="489"/>
      <c r="N39" s="213"/>
      <c r="O39" s="213"/>
      <c r="P39" s="213"/>
    </row>
    <row r="40" spans="1:16" ht="15" hidden="1" customHeight="1" x14ac:dyDescent="0.25">
      <c r="A40" s="259" t="s">
        <v>19</v>
      </c>
      <c r="B40" s="489" t="s">
        <v>15</v>
      </c>
      <c r="C40" s="489"/>
      <c r="D40" s="489"/>
      <c r="E40" s="489"/>
      <c r="F40" s="489"/>
      <c r="G40" s="489"/>
      <c r="N40" s="213"/>
      <c r="O40" s="213"/>
      <c r="P40" s="213"/>
    </row>
    <row r="41" spans="1:16" ht="35.25" customHeight="1" x14ac:dyDescent="0.25"/>
  </sheetData>
  <sheetProtection formatCells="0" formatRows="0" insertRows="0" deleteRows="0"/>
  <mergeCells count="53">
    <mergeCell ref="B39:G39"/>
    <mergeCell ref="B40:G40"/>
    <mergeCell ref="B19:B25"/>
    <mergeCell ref="A19:A25"/>
    <mergeCell ref="A34:P34"/>
    <mergeCell ref="A35:P35"/>
    <mergeCell ref="A36:G36"/>
    <mergeCell ref="B37:G37"/>
    <mergeCell ref="B38:G38"/>
    <mergeCell ref="A32:H32"/>
    <mergeCell ref="I19:I29"/>
    <mergeCell ref="J19:J29"/>
    <mergeCell ref="K19:K29"/>
    <mergeCell ref="L19:L29"/>
    <mergeCell ref="M19:M29"/>
    <mergeCell ref="J17:J18"/>
    <mergeCell ref="K17:K18"/>
    <mergeCell ref="L17:L18"/>
    <mergeCell ref="N17:N18"/>
    <mergeCell ref="O17:O18"/>
    <mergeCell ref="I17:I18"/>
    <mergeCell ref="A15:P15"/>
    <mergeCell ref="A16:A18"/>
    <mergeCell ref="B16:F16"/>
    <mergeCell ref="G16:H16"/>
    <mergeCell ref="I16:J16"/>
    <mergeCell ref="K16:L16"/>
    <mergeCell ref="M16:M18"/>
    <mergeCell ref="N16:O16"/>
    <mergeCell ref="P16:P18"/>
    <mergeCell ref="B17:B18"/>
    <mergeCell ref="C17:D17"/>
    <mergeCell ref="E17:E18"/>
    <mergeCell ref="F17:F18"/>
    <mergeCell ref="G17:G18"/>
    <mergeCell ref="H17:H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3"/>
  <sheetViews>
    <sheetView showGridLines="0" topLeftCell="A9"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30.5703125" style="213" customWidth="1"/>
    <col min="4" max="4" width="42.28515625" style="213" customWidth="1"/>
    <col min="5" max="5" width="47.42578125" style="213" customWidth="1"/>
    <col min="6" max="6" width="44.1406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82.285156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407</v>
      </c>
      <c r="I7" s="480"/>
      <c r="J7" s="480"/>
      <c r="K7" s="480"/>
      <c r="L7" s="480"/>
      <c r="M7" s="480"/>
      <c r="N7" s="480"/>
      <c r="O7" s="480"/>
      <c r="P7" s="480"/>
    </row>
    <row r="8" spans="1:17" ht="54" customHeight="1" x14ac:dyDescent="0.25">
      <c r="A8" s="476" t="s">
        <v>199</v>
      </c>
      <c r="B8" s="476"/>
      <c r="C8" s="476"/>
      <c r="D8" s="476"/>
      <c r="E8" s="476"/>
      <c r="F8" s="476"/>
      <c r="G8" s="476"/>
      <c r="H8" s="480" t="s">
        <v>408</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307</v>
      </c>
      <c r="I10" s="480"/>
      <c r="J10" s="480"/>
      <c r="K10" s="480"/>
      <c r="L10" s="480"/>
      <c r="M10" s="480"/>
      <c r="N10" s="480"/>
      <c r="O10" s="480"/>
      <c r="P10" s="480"/>
      <c r="Q10" s="355"/>
    </row>
    <row r="11" spans="1:17" ht="54" customHeight="1" x14ac:dyDescent="0.25">
      <c r="A11" s="476" t="s">
        <v>221</v>
      </c>
      <c r="B11" s="476"/>
      <c r="C11" s="476"/>
      <c r="D11" s="476"/>
      <c r="E11" s="476"/>
      <c r="F11" s="476"/>
      <c r="G11" s="476"/>
      <c r="H11" s="480" t="s">
        <v>334</v>
      </c>
      <c r="I11" s="480"/>
      <c r="J11" s="480"/>
      <c r="K11" s="480"/>
      <c r="L11" s="480"/>
      <c r="M11" s="480"/>
      <c r="N11" s="480"/>
      <c r="O11" s="480"/>
      <c r="P11" s="480"/>
      <c r="Q11" s="355"/>
    </row>
    <row r="12" spans="1:17" ht="54" customHeight="1" x14ac:dyDescent="0.25">
      <c r="A12" s="476" t="s">
        <v>201</v>
      </c>
      <c r="B12" s="476"/>
      <c r="C12" s="476"/>
      <c r="D12" s="476"/>
      <c r="E12" s="476"/>
      <c r="F12" s="476"/>
      <c r="G12" s="476"/>
      <c r="H12" s="480" t="s">
        <v>81</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87</v>
      </c>
      <c r="I13" s="480"/>
      <c r="J13" s="480"/>
      <c r="K13" s="480"/>
      <c r="L13" s="480"/>
      <c r="M13" s="480"/>
      <c r="N13" s="480"/>
      <c r="O13" s="480"/>
      <c r="P13" s="480"/>
      <c r="Q13" s="354"/>
    </row>
    <row r="14" spans="1:17" ht="54" customHeight="1" x14ac:dyDescent="0.25">
      <c r="A14" s="391" t="s">
        <v>222</v>
      </c>
      <c r="B14" s="391"/>
      <c r="C14" s="391"/>
      <c r="D14" s="391"/>
      <c r="E14" s="391"/>
      <c r="F14" s="391"/>
      <c r="G14" s="391"/>
      <c r="H14" s="481" t="s">
        <v>364</v>
      </c>
      <c r="I14" s="481"/>
      <c r="J14" s="481"/>
      <c r="K14" s="481"/>
      <c r="L14" s="481"/>
      <c r="M14" s="481"/>
      <c r="N14" s="481"/>
      <c r="O14" s="481"/>
      <c r="P14" s="481"/>
      <c r="Q14" s="355"/>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63" x14ac:dyDescent="0.25">
      <c r="A19" s="129">
        <v>1</v>
      </c>
      <c r="B19" s="260" t="s">
        <v>388</v>
      </c>
      <c r="C19" s="261" t="s">
        <v>389</v>
      </c>
      <c r="D19" s="128" t="s">
        <v>409</v>
      </c>
      <c r="E19" s="128" t="s">
        <v>390</v>
      </c>
      <c r="F19" s="128" t="s">
        <v>391</v>
      </c>
      <c r="G19" s="142">
        <v>43466</v>
      </c>
      <c r="H19" s="142">
        <v>43830</v>
      </c>
      <c r="I19" s="490">
        <v>339800</v>
      </c>
      <c r="J19" s="490">
        <v>391809</v>
      </c>
      <c r="K19" s="470">
        <f>J19-I19</f>
        <v>52009</v>
      </c>
      <c r="L19" s="473">
        <f>IFERROR(K19/I19*100,0)</f>
        <v>15.305768098881694</v>
      </c>
      <c r="M19" s="473">
        <f t="shared" ref="M19:M24" si="0">IFERROR(J19/$J$24*100,0)</f>
        <v>100</v>
      </c>
      <c r="N19" s="250"/>
      <c r="O19" s="251">
        <f>IFERROR(N19/J19*100,)</f>
        <v>0</v>
      </c>
      <c r="P19" s="128" t="s">
        <v>411</v>
      </c>
      <c r="Q19" s="318"/>
    </row>
    <row r="20" spans="1:17" ht="47.25" x14ac:dyDescent="0.25">
      <c r="A20" s="129">
        <v>2</v>
      </c>
      <c r="B20" s="128" t="s">
        <v>392</v>
      </c>
      <c r="C20" s="129" t="s">
        <v>393</v>
      </c>
      <c r="D20" s="128" t="s">
        <v>394</v>
      </c>
      <c r="E20" s="128" t="s">
        <v>395</v>
      </c>
      <c r="F20" s="128" t="s">
        <v>396</v>
      </c>
      <c r="G20" s="142">
        <v>43466</v>
      </c>
      <c r="H20" s="142">
        <v>43830</v>
      </c>
      <c r="I20" s="491"/>
      <c r="J20" s="491"/>
      <c r="K20" s="471"/>
      <c r="L20" s="474"/>
      <c r="M20" s="474"/>
      <c r="N20" s="250"/>
      <c r="O20" s="251">
        <f t="shared" ref="O20:O24" si="1">IFERROR(N20/J20*100,)</f>
        <v>0</v>
      </c>
      <c r="P20" s="128" t="s">
        <v>411</v>
      </c>
    </row>
    <row r="21" spans="1:17" ht="78.75" x14ac:dyDescent="0.25">
      <c r="A21" s="129">
        <v>3</v>
      </c>
      <c r="B21" s="128" t="s">
        <v>397</v>
      </c>
      <c r="C21" s="129" t="s">
        <v>398</v>
      </c>
      <c r="D21" s="128" t="s">
        <v>399</v>
      </c>
      <c r="E21" s="128" t="s">
        <v>400</v>
      </c>
      <c r="F21" s="128" t="s">
        <v>401</v>
      </c>
      <c r="G21" s="142">
        <v>43466</v>
      </c>
      <c r="H21" s="142">
        <v>43830</v>
      </c>
      <c r="I21" s="491"/>
      <c r="J21" s="491"/>
      <c r="K21" s="471"/>
      <c r="L21" s="474"/>
      <c r="M21" s="474"/>
      <c r="N21" s="250"/>
      <c r="O21" s="251">
        <f t="shared" si="1"/>
        <v>0</v>
      </c>
      <c r="P21" s="128" t="s">
        <v>411</v>
      </c>
    </row>
    <row r="22" spans="1:17" ht="78.75" x14ac:dyDescent="0.25">
      <c r="A22" s="129">
        <v>4</v>
      </c>
      <c r="B22" s="128" t="s">
        <v>402</v>
      </c>
      <c r="C22" s="129" t="s">
        <v>403</v>
      </c>
      <c r="D22" s="128" t="s">
        <v>404</v>
      </c>
      <c r="E22" s="128" t="s">
        <v>405</v>
      </c>
      <c r="F22" s="128" t="s">
        <v>406</v>
      </c>
      <c r="G22" s="142">
        <v>43466</v>
      </c>
      <c r="H22" s="142">
        <v>43830</v>
      </c>
      <c r="I22" s="492"/>
      <c r="J22" s="492"/>
      <c r="K22" s="472"/>
      <c r="L22" s="475"/>
      <c r="M22" s="475"/>
      <c r="N22" s="250"/>
      <c r="O22" s="251">
        <f t="shared" si="1"/>
        <v>0</v>
      </c>
      <c r="P22" s="128" t="s">
        <v>411</v>
      </c>
    </row>
    <row r="23" spans="1:17" ht="55.5" customHeight="1" x14ac:dyDescent="0.25">
      <c r="A23" s="129">
        <v>5</v>
      </c>
      <c r="B23" s="128"/>
      <c r="C23" s="128"/>
      <c r="D23" s="128"/>
      <c r="E23" s="128"/>
      <c r="F23" s="128"/>
      <c r="G23" s="142"/>
      <c r="H23" s="142"/>
      <c r="I23" s="218"/>
      <c r="J23" s="218"/>
      <c r="K23" s="220">
        <f t="shared" ref="K23" si="2">J23-I23</f>
        <v>0</v>
      </c>
      <c r="L23" s="249">
        <f t="shared" ref="L23" si="3">IFERROR(K23/I23*100,0)</f>
        <v>0</v>
      </c>
      <c r="M23" s="249">
        <f t="shared" si="0"/>
        <v>0</v>
      </c>
      <c r="N23" s="250"/>
      <c r="O23" s="251">
        <f t="shared" si="1"/>
        <v>0</v>
      </c>
      <c r="P23" s="128"/>
    </row>
    <row r="24" spans="1:17" s="3" customFormat="1" ht="24.75" customHeight="1" x14ac:dyDescent="0.25">
      <c r="A24" s="500" t="s">
        <v>3</v>
      </c>
      <c r="B24" s="501"/>
      <c r="C24" s="501"/>
      <c r="D24" s="501"/>
      <c r="E24" s="501"/>
      <c r="F24" s="501"/>
      <c r="G24" s="501"/>
      <c r="H24" s="502"/>
      <c r="I24" s="253">
        <f>SUM(I19:I23)</f>
        <v>339800</v>
      </c>
      <c r="J24" s="253">
        <f>SUM(J19:J23)</f>
        <v>391809</v>
      </c>
      <c r="K24" s="254">
        <f>J24-I24</f>
        <v>52009</v>
      </c>
      <c r="L24" s="255">
        <f>IFERROR(K24/I24*100,0)</f>
        <v>15.305768098881694</v>
      </c>
      <c r="M24" s="255">
        <f t="shared" si="0"/>
        <v>100</v>
      </c>
      <c r="N24" s="256">
        <f>SUM(N19:N23)</f>
        <v>0</v>
      </c>
      <c r="O24" s="257">
        <f t="shared" si="1"/>
        <v>0</v>
      </c>
      <c r="P24" s="257"/>
    </row>
    <row r="25" spans="1:17" ht="21" x14ac:dyDescent="0.35">
      <c r="A25" s="266" t="s">
        <v>147</v>
      </c>
      <c r="B25" s="266"/>
      <c r="C25" s="266"/>
      <c r="D25" s="266"/>
      <c r="E25" s="266"/>
      <c r="F25" s="266"/>
      <c r="G25" s="266"/>
      <c r="H25" s="266"/>
      <c r="I25" s="326">
        <f>'Quadro Geral'!I13</f>
        <v>339800</v>
      </c>
      <c r="J25" s="326">
        <f>'Quadro Geral'!J13</f>
        <v>391808.58</v>
      </c>
      <c r="K25" s="266"/>
      <c r="L25" s="266"/>
      <c r="M25" s="266"/>
      <c r="N25" s="266"/>
      <c r="O25" s="266"/>
      <c r="P25" s="266"/>
    </row>
    <row r="26" spans="1:17" ht="36" customHeight="1" x14ac:dyDescent="0.25">
      <c r="A26" s="493" t="s">
        <v>260</v>
      </c>
      <c r="B26" s="494"/>
      <c r="C26" s="494"/>
      <c r="D26" s="494"/>
      <c r="E26" s="494"/>
      <c r="F26" s="494"/>
      <c r="G26" s="494"/>
      <c r="H26" s="494"/>
      <c r="I26" s="494"/>
      <c r="J26" s="494"/>
      <c r="K26" s="494"/>
      <c r="L26" s="494"/>
      <c r="M26" s="494"/>
      <c r="N26" s="494"/>
      <c r="O26" s="494"/>
      <c r="P26" s="495"/>
    </row>
    <row r="27" spans="1:17" ht="95.25" customHeight="1" x14ac:dyDescent="0.25">
      <c r="A27" s="496"/>
      <c r="B27" s="497"/>
      <c r="C27" s="497"/>
      <c r="D27" s="497"/>
      <c r="E27" s="497"/>
      <c r="F27" s="497"/>
      <c r="G27" s="497"/>
      <c r="H27" s="497"/>
      <c r="I27" s="497"/>
      <c r="J27" s="497"/>
      <c r="K27" s="497"/>
      <c r="L27" s="497"/>
      <c r="M27" s="497"/>
      <c r="N27" s="497"/>
      <c r="O27" s="497"/>
      <c r="P27" s="498"/>
    </row>
    <row r="28" spans="1:17" ht="15" hidden="1" customHeight="1" x14ac:dyDescent="0.25">
      <c r="A28" s="499" t="s">
        <v>12</v>
      </c>
      <c r="B28" s="499"/>
      <c r="C28" s="499"/>
      <c r="D28" s="499"/>
      <c r="E28" s="499"/>
      <c r="F28" s="499"/>
      <c r="G28" s="499"/>
      <c r="H28" s="258"/>
      <c r="I28" s="258"/>
      <c r="J28" s="258"/>
      <c r="K28" s="258"/>
      <c r="L28" s="258"/>
      <c r="M28" s="258"/>
      <c r="N28" s="258"/>
      <c r="O28" s="258"/>
      <c r="P28" s="258"/>
    </row>
    <row r="29" spans="1:17" ht="15" hidden="1" customHeight="1" x14ac:dyDescent="0.25">
      <c r="A29" s="259" t="s">
        <v>16</v>
      </c>
      <c r="B29" s="489" t="s">
        <v>20</v>
      </c>
      <c r="C29" s="489"/>
      <c r="D29" s="489"/>
      <c r="E29" s="489"/>
      <c r="F29" s="489"/>
      <c r="G29" s="489"/>
      <c r="N29" s="213"/>
      <c r="O29" s="213"/>
      <c r="P29" s="213"/>
    </row>
    <row r="30" spans="1:17" ht="15" hidden="1" customHeight="1" x14ac:dyDescent="0.25">
      <c r="A30" s="259" t="s">
        <v>17</v>
      </c>
      <c r="B30" s="489" t="s">
        <v>13</v>
      </c>
      <c r="C30" s="489"/>
      <c r="D30" s="489"/>
      <c r="E30" s="489"/>
      <c r="F30" s="489"/>
      <c r="G30" s="489"/>
      <c r="N30" s="213"/>
      <c r="O30" s="213"/>
      <c r="P30" s="213"/>
    </row>
    <row r="31" spans="1:17" ht="15" hidden="1" customHeight="1" x14ac:dyDescent="0.25">
      <c r="A31" s="259" t="s">
        <v>18</v>
      </c>
      <c r="B31" s="489" t="s">
        <v>14</v>
      </c>
      <c r="C31" s="489"/>
      <c r="D31" s="489"/>
      <c r="E31" s="489"/>
      <c r="F31" s="489"/>
      <c r="G31" s="489"/>
      <c r="N31" s="213"/>
      <c r="O31" s="213"/>
      <c r="P31" s="213"/>
    </row>
    <row r="32" spans="1:17" ht="15" hidden="1" customHeight="1" x14ac:dyDescent="0.25">
      <c r="A32" s="259" t="s">
        <v>19</v>
      </c>
      <c r="B32" s="489" t="s">
        <v>15</v>
      </c>
      <c r="C32" s="489"/>
      <c r="D32" s="489"/>
      <c r="E32" s="489"/>
      <c r="F32" s="489"/>
      <c r="G32" s="489"/>
      <c r="N32" s="213"/>
      <c r="O32" s="213"/>
      <c r="P32" s="213"/>
    </row>
    <row r="33" ht="35.25" customHeight="1" x14ac:dyDescent="0.25"/>
  </sheetData>
  <sheetProtection formatCells="0" formatRows="0" insertRows="0" deleteRows="0"/>
  <mergeCells count="51">
    <mergeCell ref="A6:P6"/>
    <mergeCell ref="A7:G7"/>
    <mergeCell ref="H7:P7"/>
    <mergeCell ref="A8:G8"/>
    <mergeCell ref="H8:P8"/>
    <mergeCell ref="A9:G9"/>
    <mergeCell ref="H9:P9"/>
    <mergeCell ref="A10:G10"/>
    <mergeCell ref="H10:P10"/>
    <mergeCell ref="A11:G11"/>
    <mergeCell ref="H11:P11"/>
    <mergeCell ref="A12:G12"/>
    <mergeCell ref="H12:P12"/>
    <mergeCell ref="A13:G13"/>
    <mergeCell ref="H13:P13"/>
    <mergeCell ref="A14:G14"/>
    <mergeCell ref="H14:P14"/>
    <mergeCell ref="I17:I18"/>
    <mergeCell ref="A15:P15"/>
    <mergeCell ref="A16:A18"/>
    <mergeCell ref="B16:F16"/>
    <mergeCell ref="G16:H16"/>
    <mergeCell ref="I16:J16"/>
    <mergeCell ref="K16:L16"/>
    <mergeCell ref="M16:M18"/>
    <mergeCell ref="N16:O16"/>
    <mergeCell ref="P16:P18"/>
    <mergeCell ref="B17:B18"/>
    <mergeCell ref="C17:D17"/>
    <mergeCell ref="E17:E18"/>
    <mergeCell ref="F17:F18"/>
    <mergeCell ref="G17:G18"/>
    <mergeCell ref="H17:H18"/>
    <mergeCell ref="J17:J18"/>
    <mergeCell ref="K17:K18"/>
    <mergeCell ref="L17:L18"/>
    <mergeCell ref="N17:N18"/>
    <mergeCell ref="O17:O18"/>
    <mergeCell ref="B31:G31"/>
    <mergeCell ref="B32:G32"/>
    <mergeCell ref="I19:I22"/>
    <mergeCell ref="A26:P26"/>
    <mergeCell ref="A27:P27"/>
    <mergeCell ref="A28:G28"/>
    <mergeCell ref="B29:G29"/>
    <mergeCell ref="B30:G30"/>
    <mergeCell ref="A24:H24"/>
    <mergeCell ref="J19:J22"/>
    <mergeCell ref="K19:K22"/>
    <mergeCell ref="L19:L22"/>
    <mergeCell ref="M19:M22"/>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42"/>
  <sheetViews>
    <sheetView showGridLines="0" topLeftCell="E26"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55.7109375" style="213" bestFit="1" customWidth="1"/>
    <col min="4" max="4" width="81" style="213" customWidth="1"/>
    <col min="5" max="5" width="48.42578125" style="213" customWidth="1"/>
    <col min="6" max="6" width="57" style="213" bestFit="1"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52.57031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291</v>
      </c>
      <c r="I7" s="480"/>
      <c r="J7" s="480"/>
      <c r="K7" s="480"/>
      <c r="L7" s="480"/>
      <c r="M7" s="480"/>
      <c r="N7" s="480"/>
      <c r="O7" s="480"/>
      <c r="P7" s="480"/>
    </row>
    <row r="8" spans="1:17" ht="54" customHeight="1" x14ac:dyDescent="0.25">
      <c r="A8" s="476" t="s">
        <v>199</v>
      </c>
      <c r="B8" s="476"/>
      <c r="C8" s="476"/>
      <c r="D8" s="476"/>
      <c r="E8" s="476"/>
      <c r="F8" s="476"/>
      <c r="G8" s="476"/>
      <c r="H8" s="480" t="s">
        <v>594</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308</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595</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87</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93</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596</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c r="Q16" s="42"/>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c r="Q17" s="42"/>
    </row>
    <row r="18" spans="1:17" ht="110.25" customHeight="1" x14ac:dyDescent="0.25">
      <c r="A18" s="482"/>
      <c r="B18" s="482"/>
      <c r="C18" s="248" t="s">
        <v>229</v>
      </c>
      <c r="D18" s="248" t="s">
        <v>230</v>
      </c>
      <c r="E18" s="482"/>
      <c r="F18" s="488"/>
      <c r="G18" s="482"/>
      <c r="H18" s="482"/>
      <c r="I18" s="482"/>
      <c r="J18" s="482"/>
      <c r="K18" s="482"/>
      <c r="L18" s="482"/>
      <c r="M18" s="482"/>
      <c r="N18" s="488"/>
      <c r="O18" s="488"/>
      <c r="P18" s="482"/>
      <c r="Q18" s="42"/>
    </row>
    <row r="19" spans="1:17" ht="89.25" customHeight="1" x14ac:dyDescent="0.25">
      <c r="A19" s="129">
        <v>1</v>
      </c>
      <c r="B19" s="133" t="s">
        <v>525</v>
      </c>
      <c r="C19" s="134" t="s">
        <v>526</v>
      </c>
      <c r="D19" s="134" t="s">
        <v>527</v>
      </c>
      <c r="E19" s="135" t="s">
        <v>528</v>
      </c>
      <c r="F19" s="135" t="s">
        <v>529</v>
      </c>
      <c r="G19" s="142">
        <v>43466</v>
      </c>
      <c r="H19" s="142">
        <v>43830</v>
      </c>
      <c r="I19" s="490">
        <v>179800</v>
      </c>
      <c r="J19" s="490">
        <v>202333</v>
      </c>
      <c r="K19" s="470">
        <f>J19-I19</f>
        <v>22533</v>
      </c>
      <c r="L19" s="473">
        <f>IFERROR(K19/I19*100,0)</f>
        <v>12.53225806451613</v>
      </c>
      <c r="M19" s="473">
        <f>IFERROR(J19/$J$33*100,0)</f>
        <v>100</v>
      </c>
      <c r="N19" s="250"/>
      <c r="O19" s="251">
        <f>IFERROR(N19/J19*100,)</f>
        <v>0</v>
      </c>
      <c r="P19" s="128" t="s">
        <v>594</v>
      </c>
      <c r="Q19" s="53"/>
    </row>
    <row r="20" spans="1:17" ht="47.25" x14ac:dyDescent="0.25">
      <c r="A20" s="129">
        <v>2</v>
      </c>
      <c r="B20" s="133" t="s">
        <v>530</v>
      </c>
      <c r="C20" s="129" t="s">
        <v>531</v>
      </c>
      <c r="D20" s="136" t="s">
        <v>532</v>
      </c>
      <c r="E20" s="129" t="s">
        <v>533</v>
      </c>
      <c r="F20" s="129" t="s">
        <v>534</v>
      </c>
      <c r="G20" s="142">
        <v>43466</v>
      </c>
      <c r="H20" s="142">
        <v>43830</v>
      </c>
      <c r="I20" s="491"/>
      <c r="J20" s="491"/>
      <c r="K20" s="471"/>
      <c r="L20" s="474"/>
      <c r="M20" s="474"/>
      <c r="N20" s="250"/>
      <c r="O20" s="251">
        <f t="shared" ref="O20:O33" si="0">IFERROR(N20/J20*100,)</f>
        <v>0</v>
      </c>
      <c r="P20" s="128" t="s">
        <v>594</v>
      </c>
    </row>
    <row r="21" spans="1:17" ht="220.5" x14ac:dyDescent="0.25">
      <c r="A21" s="129">
        <v>3</v>
      </c>
      <c r="B21" s="133" t="s">
        <v>535</v>
      </c>
      <c r="C21" s="129" t="s">
        <v>536</v>
      </c>
      <c r="D21" s="136" t="s">
        <v>856</v>
      </c>
      <c r="E21" s="134" t="s">
        <v>537</v>
      </c>
      <c r="F21" s="134" t="s">
        <v>538</v>
      </c>
      <c r="G21" s="142">
        <v>43466</v>
      </c>
      <c r="H21" s="142">
        <v>43830</v>
      </c>
      <c r="I21" s="491"/>
      <c r="J21" s="491"/>
      <c r="K21" s="471"/>
      <c r="L21" s="474"/>
      <c r="M21" s="474"/>
      <c r="N21" s="250"/>
      <c r="O21" s="251">
        <f t="shared" si="0"/>
        <v>0</v>
      </c>
      <c r="P21" s="128" t="s">
        <v>594</v>
      </c>
    </row>
    <row r="22" spans="1:17" ht="126" x14ac:dyDescent="0.25">
      <c r="A22" s="129">
        <v>4</v>
      </c>
      <c r="B22" s="134" t="s">
        <v>539</v>
      </c>
      <c r="C22" s="134" t="s">
        <v>540</v>
      </c>
      <c r="D22" s="134" t="s">
        <v>541</v>
      </c>
      <c r="E22" s="134" t="s">
        <v>542</v>
      </c>
      <c r="F22" s="134" t="s">
        <v>543</v>
      </c>
      <c r="G22" s="142">
        <v>43466</v>
      </c>
      <c r="H22" s="142">
        <v>43830</v>
      </c>
      <c r="I22" s="491"/>
      <c r="J22" s="491"/>
      <c r="K22" s="471"/>
      <c r="L22" s="474"/>
      <c r="M22" s="474"/>
      <c r="N22" s="250"/>
      <c r="O22" s="251">
        <f t="shared" si="0"/>
        <v>0</v>
      </c>
      <c r="P22" s="128" t="s">
        <v>594</v>
      </c>
    </row>
    <row r="23" spans="1:17" ht="202.5" customHeight="1" x14ac:dyDescent="0.25">
      <c r="A23" s="129">
        <v>5</v>
      </c>
      <c r="B23" s="134" t="s">
        <v>544</v>
      </c>
      <c r="C23" s="137" t="s">
        <v>545</v>
      </c>
      <c r="D23" s="136" t="s">
        <v>546</v>
      </c>
      <c r="E23" s="129" t="s">
        <v>547</v>
      </c>
      <c r="F23" s="129" t="s">
        <v>548</v>
      </c>
      <c r="G23" s="142">
        <v>43466</v>
      </c>
      <c r="H23" s="142">
        <v>43830</v>
      </c>
      <c r="I23" s="491"/>
      <c r="J23" s="491"/>
      <c r="K23" s="471"/>
      <c r="L23" s="474"/>
      <c r="M23" s="474"/>
      <c r="N23" s="250"/>
      <c r="O23" s="251">
        <f t="shared" si="0"/>
        <v>0</v>
      </c>
      <c r="P23" s="128" t="s">
        <v>594</v>
      </c>
    </row>
    <row r="24" spans="1:17" ht="189" x14ac:dyDescent="0.25">
      <c r="A24" s="129">
        <v>6</v>
      </c>
      <c r="B24" s="137" t="s">
        <v>549</v>
      </c>
      <c r="C24" s="129" t="s">
        <v>550</v>
      </c>
      <c r="D24" s="138" t="s">
        <v>551</v>
      </c>
      <c r="E24" s="129" t="s">
        <v>552</v>
      </c>
      <c r="F24" s="129" t="s">
        <v>553</v>
      </c>
      <c r="G24" s="142">
        <v>43466</v>
      </c>
      <c r="H24" s="142">
        <v>43830</v>
      </c>
      <c r="I24" s="491"/>
      <c r="J24" s="491"/>
      <c r="K24" s="471"/>
      <c r="L24" s="474"/>
      <c r="M24" s="474"/>
      <c r="N24" s="250"/>
      <c r="O24" s="251">
        <f t="shared" si="0"/>
        <v>0</v>
      </c>
      <c r="P24" s="128" t="s">
        <v>594</v>
      </c>
    </row>
    <row r="25" spans="1:17" ht="189" x14ac:dyDescent="0.25">
      <c r="A25" s="129">
        <v>7</v>
      </c>
      <c r="B25" s="134" t="s">
        <v>554</v>
      </c>
      <c r="C25" s="134" t="s">
        <v>555</v>
      </c>
      <c r="D25" s="134" t="s">
        <v>556</v>
      </c>
      <c r="E25" s="134" t="s">
        <v>557</v>
      </c>
      <c r="F25" s="139" t="s">
        <v>558</v>
      </c>
      <c r="G25" s="142">
        <v>43466</v>
      </c>
      <c r="H25" s="142">
        <v>43830</v>
      </c>
      <c r="I25" s="491"/>
      <c r="J25" s="491"/>
      <c r="K25" s="471"/>
      <c r="L25" s="474"/>
      <c r="M25" s="474"/>
      <c r="N25" s="250"/>
      <c r="O25" s="251">
        <f t="shared" si="0"/>
        <v>0</v>
      </c>
      <c r="P25" s="128" t="s">
        <v>594</v>
      </c>
    </row>
    <row r="26" spans="1:17" ht="126" x14ac:dyDescent="0.25">
      <c r="A26" s="129">
        <v>8</v>
      </c>
      <c r="B26" s="134" t="s">
        <v>559</v>
      </c>
      <c r="C26" s="134" t="s">
        <v>560</v>
      </c>
      <c r="D26" s="140" t="s">
        <v>561</v>
      </c>
      <c r="E26" s="137" t="s">
        <v>562</v>
      </c>
      <c r="F26" s="134" t="s">
        <v>563</v>
      </c>
      <c r="G26" s="142">
        <v>43466</v>
      </c>
      <c r="H26" s="142">
        <v>43830</v>
      </c>
      <c r="I26" s="491"/>
      <c r="J26" s="491"/>
      <c r="K26" s="471"/>
      <c r="L26" s="474"/>
      <c r="M26" s="474"/>
      <c r="N26" s="250"/>
      <c r="O26" s="251">
        <f t="shared" si="0"/>
        <v>0</v>
      </c>
      <c r="P26" s="128" t="s">
        <v>594</v>
      </c>
    </row>
    <row r="27" spans="1:17" ht="78.75" x14ac:dyDescent="0.25">
      <c r="A27" s="129">
        <v>9</v>
      </c>
      <c r="B27" s="134" t="s">
        <v>564</v>
      </c>
      <c r="C27" s="129" t="s">
        <v>565</v>
      </c>
      <c r="D27" s="129" t="s">
        <v>566</v>
      </c>
      <c r="E27" s="136" t="s">
        <v>567</v>
      </c>
      <c r="F27" s="129" t="s">
        <v>568</v>
      </c>
      <c r="G27" s="142">
        <v>43466</v>
      </c>
      <c r="H27" s="142">
        <v>43830</v>
      </c>
      <c r="I27" s="491"/>
      <c r="J27" s="491"/>
      <c r="K27" s="471"/>
      <c r="L27" s="474"/>
      <c r="M27" s="474"/>
      <c r="N27" s="250"/>
      <c r="O27" s="251">
        <f t="shared" si="0"/>
        <v>0</v>
      </c>
      <c r="P27" s="128" t="s">
        <v>594</v>
      </c>
    </row>
    <row r="28" spans="1:17" ht="63" x14ac:dyDescent="0.25">
      <c r="A28" s="129">
        <v>10</v>
      </c>
      <c r="B28" s="129" t="s">
        <v>569</v>
      </c>
      <c r="C28" s="129" t="s">
        <v>570</v>
      </c>
      <c r="D28" s="129" t="s">
        <v>571</v>
      </c>
      <c r="E28" s="129" t="s">
        <v>572</v>
      </c>
      <c r="F28" s="129" t="s">
        <v>573</v>
      </c>
      <c r="G28" s="142">
        <v>43466</v>
      </c>
      <c r="H28" s="142">
        <v>43830</v>
      </c>
      <c r="I28" s="491"/>
      <c r="J28" s="491"/>
      <c r="K28" s="471"/>
      <c r="L28" s="474"/>
      <c r="M28" s="474"/>
      <c r="N28" s="250"/>
      <c r="O28" s="251">
        <f t="shared" si="0"/>
        <v>0</v>
      </c>
      <c r="P28" s="128" t="s">
        <v>594</v>
      </c>
    </row>
    <row r="29" spans="1:17" ht="63" x14ac:dyDescent="0.25">
      <c r="A29" s="129">
        <v>11</v>
      </c>
      <c r="B29" s="134" t="s">
        <v>574</v>
      </c>
      <c r="C29" s="129" t="s">
        <v>575</v>
      </c>
      <c r="D29" s="129" t="s">
        <v>576</v>
      </c>
      <c r="E29" s="134" t="s">
        <v>577</v>
      </c>
      <c r="F29" s="129" t="s">
        <v>578</v>
      </c>
      <c r="G29" s="142">
        <v>43466</v>
      </c>
      <c r="H29" s="142">
        <v>43830</v>
      </c>
      <c r="I29" s="491"/>
      <c r="J29" s="491"/>
      <c r="K29" s="471"/>
      <c r="L29" s="474"/>
      <c r="M29" s="474"/>
      <c r="N29" s="250"/>
      <c r="O29" s="251">
        <f t="shared" ref="O29:O30" si="1">IFERROR(N29/J29*100,)</f>
        <v>0</v>
      </c>
      <c r="P29" s="128" t="s">
        <v>594</v>
      </c>
    </row>
    <row r="30" spans="1:17" ht="125.25" customHeight="1" x14ac:dyDescent="0.25">
      <c r="A30" s="129">
        <v>12</v>
      </c>
      <c r="B30" s="134" t="s">
        <v>579</v>
      </c>
      <c r="C30" s="129" t="s">
        <v>580</v>
      </c>
      <c r="D30" s="129" t="s">
        <v>581</v>
      </c>
      <c r="E30" s="134" t="s">
        <v>582</v>
      </c>
      <c r="F30" s="141" t="s">
        <v>583</v>
      </c>
      <c r="G30" s="142">
        <v>43466</v>
      </c>
      <c r="H30" s="142">
        <v>43830</v>
      </c>
      <c r="I30" s="491"/>
      <c r="J30" s="491"/>
      <c r="K30" s="471"/>
      <c r="L30" s="474"/>
      <c r="M30" s="474"/>
      <c r="N30" s="250"/>
      <c r="O30" s="251">
        <f t="shared" si="1"/>
        <v>0</v>
      </c>
      <c r="P30" s="128" t="s">
        <v>594</v>
      </c>
    </row>
    <row r="31" spans="1:17" ht="126" x14ac:dyDescent="0.25">
      <c r="A31" s="129">
        <v>13</v>
      </c>
      <c r="B31" s="134" t="s">
        <v>584</v>
      </c>
      <c r="C31" s="129" t="s">
        <v>585</v>
      </c>
      <c r="D31" s="129" t="s">
        <v>586</v>
      </c>
      <c r="E31" s="129" t="s">
        <v>587</v>
      </c>
      <c r="F31" s="129" t="s">
        <v>588</v>
      </c>
      <c r="G31" s="142">
        <v>43466</v>
      </c>
      <c r="H31" s="142">
        <v>43830</v>
      </c>
      <c r="I31" s="491"/>
      <c r="J31" s="491"/>
      <c r="K31" s="471"/>
      <c r="L31" s="474"/>
      <c r="M31" s="474"/>
      <c r="N31" s="250"/>
      <c r="O31" s="251">
        <f t="shared" si="0"/>
        <v>0</v>
      </c>
      <c r="P31" s="128" t="s">
        <v>594</v>
      </c>
    </row>
    <row r="32" spans="1:17" ht="78.75" x14ac:dyDescent="0.25">
      <c r="A32" s="129">
        <v>14</v>
      </c>
      <c r="B32" s="134" t="s">
        <v>589</v>
      </c>
      <c r="C32" s="134" t="s">
        <v>590</v>
      </c>
      <c r="D32" s="129" t="s">
        <v>591</v>
      </c>
      <c r="E32" s="129" t="s">
        <v>592</v>
      </c>
      <c r="F32" s="142" t="s">
        <v>593</v>
      </c>
      <c r="G32" s="142">
        <v>43466</v>
      </c>
      <c r="H32" s="142">
        <v>43830</v>
      </c>
      <c r="I32" s="492"/>
      <c r="J32" s="492"/>
      <c r="K32" s="472"/>
      <c r="L32" s="475"/>
      <c r="M32" s="475"/>
      <c r="N32" s="250"/>
      <c r="O32" s="251">
        <f t="shared" si="0"/>
        <v>0</v>
      </c>
      <c r="P32" s="128" t="s">
        <v>594</v>
      </c>
    </row>
    <row r="33" spans="1:16" s="3" customFormat="1" ht="24.75" customHeight="1" x14ac:dyDescent="0.25">
      <c r="A33" s="500" t="s">
        <v>3</v>
      </c>
      <c r="B33" s="501"/>
      <c r="C33" s="501"/>
      <c r="D33" s="501"/>
      <c r="E33" s="501"/>
      <c r="F33" s="501"/>
      <c r="G33" s="501"/>
      <c r="H33" s="502"/>
      <c r="I33" s="253">
        <f>SUM(I19:I32)</f>
        <v>179800</v>
      </c>
      <c r="J33" s="253">
        <f>SUM(J19:J32)</f>
        <v>202333</v>
      </c>
      <c r="K33" s="254">
        <f>J33-I33</f>
        <v>22533</v>
      </c>
      <c r="L33" s="255">
        <f>IFERROR(K33/I33*100,0)</f>
        <v>12.53225806451613</v>
      </c>
      <c r="M33" s="255">
        <f>IFERROR(J33/$J$33*100,0)</f>
        <v>100</v>
      </c>
      <c r="N33" s="256">
        <f>SUM(N19:N32)</f>
        <v>0</v>
      </c>
      <c r="O33" s="257">
        <f t="shared" si="0"/>
        <v>0</v>
      </c>
      <c r="P33" s="257"/>
    </row>
    <row r="34" spans="1:16" ht="21" x14ac:dyDescent="0.35">
      <c r="A34" s="266" t="s">
        <v>147</v>
      </c>
      <c r="B34" s="266"/>
      <c r="C34" s="266"/>
      <c r="D34" s="266"/>
      <c r="E34" s="266"/>
      <c r="F34" s="266"/>
      <c r="G34" s="266"/>
      <c r="H34" s="266"/>
      <c r="I34" s="273">
        <f>'Quadro Geral'!I14</f>
        <v>179800</v>
      </c>
      <c r="J34" s="273">
        <f>'Quadro Geral'!J14</f>
        <v>202332.58</v>
      </c>
      <c r="K34" s="266"/>
      <c r="L34" s="266"/>
      <c r="M34" s="266"/>
      <c r="N34" s="266"/>
      <c r="O34" s="266"/>
      <c r="P34" s="266"/>
    </row>
    <row r="35" spans="1:16" ht="36" customHeight="1" x14ac:dyDescent="0.25">
      <c r="A35" s="493" t="s">
        <v>260</v>
      </c>
      <c r="B35" s="494"/>
      <c r="C35" s="494"/>
      <c r="D35" s="494"/>
      <c r="E35" s="494"/>
      <c r="F35" s="494"/>
      <c r="G35" s="494"/>
      <c r="H35" s="494"/>
      <c r="I35" s="494"/>
      <c r="J35" s="494"/>
      <c r="K35" s="494"/>
      <c r="L35" s="494"/>
      <c r="M35" s="494"/>
      <c r="N35" s="494"/>
      <c r="O35" s="494"/>
      <c r="P35" s="495"/>
    </row>
    <row r="36" spans="1:16" ht="95.25" customHeight="1" x14ac:dyDescent="0.25">
      <c r="A36" s="496"/>
      <c r="B36" s="497"/>
      <c r="C36" s="497"/>
      <c r="D36" s="497"/>
      <c r="E36" s="497"/>
      <c r="F36" s="497"/>
      <c r="G36" s="497"/>
      <c r="H36" s="497"/>
      <c r="I36" s="497"/>
      <c r="J36" s="497"/>
      <c r="K36" s="497"/>
      <c r="L36" s="497"/>
      <c r="M36" s="497"/>
      <c r="N36" s="497"/>
      <c r="O36" s="497"/>
      <c r="P36" s="498"/>
    </row>
    <row r="37" spans="1:16" ht="15" hidden="1" customHeight="1" x14ac:dyDescent="0.25">
      <c r="A37" s="499" t="s">
        <v>12</v>
      </c>
      <c r="B37" s="499"/>
      <c r="C37" s="499"/>
      <c r="D37" s="499"/>
      <c r="E37" s="499"/>
      <c r="F37" s="499"/>
      <c r="G37" s="499"/>
      <c r="H37" s="258"/>
      <c r="I37" s="258"/>
      <c r="J37" s="258"/>
      <c r="K37" s="258"/>
      <c r="L37" s="258"/>
      <c r="M37" s="258"/>
      <c r="N37" s="258"/>
      <c r="O37" s="258"/>
      <c r="P37" s="258"/>
    </row>
    <row r="38" spans="1:16" ht="15" hidden="1" customHeight="1" x14ac:dyDescent="0.25">
      <c r="A38" s="259" t="s">
        <v>16</v>
      </c>
      <c r="B38" s="489" t="s">
        <v>20</v>
      </c>
      <c r="C38" s="489"/>
      <c r="D38" s="489"/>
      <c r="E38" s="489"/>
      <c r="F38" s="489"/>
      <c r="G38" s="489"/>
      <c r="N38" s="213"/>
      <c r="O38" s="213"/>
      <c r="P38" s="213"/>
    </row>
    <row r="39" spans="1:16" ht="15" hidden="1" customHeight="1" x14ac:dyDescent="0.25">
      <c r="A39" s="259" t="s">
        <v>17</v>
      </c>
      <c r="B39" s="489" t="s">
        <v>13</v>
      </c>
      <c r="C39" s="489"/>
      <c r="D39" s="489"/>
      <c r="E39" s="489"/>
      <c r="F39" s="489"/>
      <c r="G39" s="489"/>
      <c r="N39" s="213"/>
      <c r="O39" s="213"/>
      <c r="P39" s="213"/>
    </row>
    <row r="40" spans="1:16" ht="15" hidden="1" customHeight="1" x14ac:dyDescent="0.25">
      <c r="A40" s="259" t="s">
        <v>18</v>
      </c>
      <c r="B40" s="489" t="s">
        <v>14</v>
      </c>
      <c r="C40" s="489"/>
      <c r="D40" s="489"/>
      <c r="E40" s="489"/>
      <c r="F40" s="489"/>
      <c r="G40" s="489"/>
      <c r="N40" s="213"/>
      <c r="O40" s="213"/>
      <c r="P40" s="213"/>
    </row>
    <row r="41" spans="1:16" ht="15" hidden="1" customHeight="1" x14ac:dyDescent="0.25">
      <c r="A41" s="259" t="s">
        <v>19</v>
      </c>
      <c r="B41" s="489" t="s">
        <v>15</v>
      </c>
      <c r="C41" s="489"/>
      <c r="D41" s="489"/>
      <c r="E41" s="489"/>
      <c r="F41" s="489"/>
      <c r="G41" s="489"/>
      <c r="N41" s="213"/>
      <c r="O41" s="213"/>
      <c r="P41" s="213"/>
    </row>
    <row r="42" spans="1:16" ht="35.25" customHeight="1" x14ac:dyDescent="0.25"/>
  </sheetData>
  <sheetProtection formatCells="0" formatRows="0" insertRows="0" deleteRows="0"/>
  <mergeCells count="51">
    <mergeCell ref="I19:I32"/>
    <mergeCell ref="J19:J32"/>
    <mergeCell ref="B40:G40"/>
    <mergeCell ref="B41:G41"/>
    <mergeCell ref="A35:P35"/>
    <mergeCell ref="A36:P36"/>
    <mergeCell ref="A37:G37"/>
    <mergeCell ref="B38:G38"/>
    <mergeCell ref="B39:G39"/>
    <mergeCell ref="A33:H33"/>
    <mergeCell ref="K19:K32"/>
    <mergeCell ref="L19:L32"/>
    <mergeCell ref="M19:M32"/>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topLeftCell="A13"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46.42578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71" style="2"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597</v>
      </c>
      <c r="I7" s="480"/>
      <c r="J7" s="480"/>
      <c r="K7" s="480"/>
      <c r="L7" s="480"/>
      <c r="M7" s="480"/>
      <c r="N7" s="480"/>
      <c r="O7" s="480"/>
      <c r="P7" s="480"/>
    </row>
    <row r="8" spans="1:17" ht="54" customHeight="1" x14ac:dyDescent="0.25">
      <c r="A8" s="476" t="s">
        <v>199</v>
      </c>
      <c r="B8" s="476"/>
      <c r="C8" s="476"/>
      <c r="D8" s="476"/>
      <c r="E8" s="476"/>
      <c r="F8" s="476"/>
      <c r="G8" s="476"/>
      <c r="H8" s="480" t="s">
        <v>598</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599</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336</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76</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87</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366</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c r="Q16" s="42"/>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c r="Q17" s="42"/>
    </row>
    <row r="18" spans="1:17" ht="110.25" customHeight="1" x14ac:dyDescent="0.25">
      <c r="A18" s="482"/>
      <c r="B18" s="482"/>
      <c r="C18" s="248" t="s">
        <v>229</v>
      </c>
      <c r="D18" s="248" t="s">
        <v>230</v>
      </c>
      <c r="E18" s="482"/>
      <c r="F18" s="488"/>
      <c r="G18" s="482"/>
      <c r="H18" s="482"/>
      <c r="I18" s="482"/>
      <c r="J18" s="482"/>
      <c r="K18" s="482"/>
      <c r="L18" s="482"/>
      <c r="M18" s="482"/>
      <c r="N18" s="488"/>
      <c r="O18" s="488"/>
      <c r="P18" s="482"/>
      <c r="Q18" s="42"/>
    </row>
    <row r="19" spans="1:17" ht="149.25" customHeight="1" x14ac:dyDescent="0.25">
      <c r="A19" s="129">
        <v>1</v>
      </c>
      <c r="B19" s="128" t="s">
        <v>600</v>
      </c>
      <c r="C19" s="128" t="s">
        <v>601</v>
      </c>
      <c r="D19" s="128" t="s">
        <v>602</v>
      </c>
      <c r="E19" s="128" t="s">
        <v>603</v>
      </c>
      <c r="F19" s="128" t="s">
        <v>604</v>
      </c>
      <c r="G19" s="142">
        <v>43466</v>
      </c>
      <c r="H19" s="142">
        <v>43830</v>
      </c>
      <c r="I19" s="490">
        <v>113080</v>
      </c>
      <c r="J19" s="490">
        <v>124063</v>
      </c>
      <c r="K19" s="470">
        <f>J19-I19</f>
        <v>10983</v>
      </c>
      <c r="L19" s="473">
        <f>IFERROR(K19/I19*100,0)</f>
        <v>9.7125928546162008</v>
      </c>
      <c r="M19" s="473">
        <f>IFERROR(J19/$J$21*100,0)</f>
        <v>100</v>
      </c>
      <c r="N19" s="250"/>
      <c r="O19" s="251">
        <f>IFERROR(N19/J19*100,)</f>
        <v>0</v>
      </c>
      <c r="P19" s="128" t="s">
        <v>598</v>
      </c>
      <c r="Q19" s="141"/>
    </row>
    <row r="20" spans="1:17" ht="141.75" x14ac:dyDescent="0.25">
      <c r="A20" s="129">
        <v>2</v>
      </c>
      <c r="B20" s="128" t="s">
        <v>605</v>
      </c>
      <c r="C20" s="128" t="s">
        <v>606</v>
      </c>
      <c r="D20" s="128" t="s">
        <v>607</v>
      </c>
      <c r="E20" s="128" t="s">
        <v>608</v>
      </c>
      <c r="F20" s="128" t="s">
        <v>609</v>
      </c>
      <c r="G20" s="142">
        <v>43466</v>
      </c>
      <c r="H20" s="142">
        <v>43830</v>
      </c>
      <c r="I20" s="492"/>
      <c r="J20" s="492"/>
      <c r="K20" s="472"/>
      <c r="L20" s="475"/>
      <c r="M20" s="475"/>
      <c r="N20" s="250"/>
      <c r="O20" s="251">
        <f t="shared" ref="O20:O21" si="0">IFERROR(N20/J20*100,)</f>
        <v>0</v>
      </c>
      <c r="P20" s="128" t="s">
        <v>598</v>
      </c>
    </row>
    <row r="21" spans="1:17" s="3" customFormat="1" ht="24.75" customHeight="1" x14ac:dyDescent="0.25">
      <c r="A21" s="500" t="s">
        <v>3</v>
      </c>
      <c r="B21" s="501"/>
      <c r="C21" s="501"/>
      <c r="D21" s="501"/>
      <c r="E21" s="501"/>
      <c r="F21" s="501"/>
      <c r="G21" s="501"/>
      <c r="H21" s="502"/>
      <c r="I21" s="253">
        <f>SUM(I19:I20)</f>
        <v>113080</v>
      </c>
      <c r="J21" s="253">
        <f>SUM(J19:J20)</f>
        <v>124063</v>
      </c>
      <c r="K21" s="254">
        <f>J21-I21</f>
        <v>10983</v>
      </c>
      <c r="L21" s="255">
        <f>IFERROR(K21/I21*100,0)</f>
        <v>9.7125928546162008</v>
      </c>
      <c r="M21" s="255">
        <f>IFERROR(J21/$J$21*100,0)</f>
        <v>100</v>
      </c>
      <c r="N21" s="256">
        <f>SUM(N19:N20)</f>
        <v>0</v>
      </c>
      <c r="O21" s="257">
        <f t="shared" si="0"/>
        <v>0</v>
      </c>
      <c r="P21" s="257"/>
    </row>
    <row r="22" spans="1:17" ht="21" x14ac:dyDescent="0.35">
      <c r="A22" s="266" t="s">
        <v>147</v>
      </c>
      <c r="B22" s="266"/>
      <c r="C22" s="266"/>
      <c r="D22" s="266"/>
      <c r="E22" s="266"/>
      <c r="F22" s="266"/>
      <c r="G22" s="266"/>
      <c r="H22" s="266"/>
      <c r="I22" s="273">
        <f>'Quadro Geral'!I15</f>
        <v>113080</v>
      </c>
      <c r="J22" s="273">
        <f>'Quadro Geral'!J15</f>
        <v>124062.99</v>
      </c>
      <c r="K22" s="266"/>
      <c r="L22" s="266"/>
      <c r="M22" s="266"/>
      <c r="N22" s="266"/>
      <c r="O22" s="266"/>
      <c r="P22" s="266"/>
    </row>
    <row r="23" spans="1:17" ht="36" customHeight="1" x14ac:dyDescent="0.25">
      <c r="A23" s="493" t="s">
        <v>260</v>
      </c>
      <c r="B23" s="494"/>
      <c r="C23" s="494"/>
      <c r="D23" s="494"/>
      <c r="E23" s="494"/>
      <c r="F23" s="494"/>
      <c r="G23" s="494"/>
      <c r="H23" s="494"/>
      <c r="I23" s="494"/>
      <c r="J23" s="494"/>
      <c r="K23" s="494"/>
      <c r="L23" s="494"/>
      <c r="M23" s="494"/>
      <c r="N23" s="494"/>
      <c r="O23" s="494"/>
      <c r="P23" s="495"/>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51">
    <mergeCell ref="I19:I20"/>
    <mergeCell ref="J19:J20"/>
    <mergeCell ref="B28:G28"/>
    <mergeCell ref="B29:G29"/>
    <mergeCell ref="A23:P23"/>
    <mergeCell ref="A24:P24"/>
    <mergeCell ref="A25:G25"/>
    <mergeCell ref="B26:G26"/>
    <mergeCell ref="B27:G27"/>
    <mergeCell ref="A21:H21"/>
    <mergeCell ref="K19:K20"/>
    <mergeCell ref="L19:L20"/>
    <mergeCell ref="M19:M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topLeftCell="C7"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54.710937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4.285156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610</v>
      </c>
      <c r="I7" s="480"/>
      <c r="J7" s="480"/>
      <c r="K7" s="480"/>
      <c r="L7" s="480"/>
      <c r="M7" s="480"/>
      <c r="N7" s="480"/>
      <c r="O7" s="480"/>
      <c r="P7" s="480"/>
    </row>
    <row r="8" spans="1:17" ht="54" customHeight="1" x14ac:dyDescent="0.25">
      <c r="A8" s="476" t="s">
        <v>199</v>
      </c>
      <c r="B8" s="476"/>
      <c r="C8" s="476"/>
      <c r="D8" s="476"/>
      <c r="E8" s="476"/>
      <c r="F8" s="476"/>
      <c r="G8" s="476"/>
      <c r="H8" s="480" t="s">
        <v>611</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310</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337</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87</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93</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367</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26" x14ac:dyDescent="0.25">
      <c r="A19" s="129">
        <v>1</v>
      </c>
      <c r="B19" s="128" t="s">
        <v>612</v>
      </c>
      <c r="C19" s="128" t="s">
        <v>613</v>
      </c>
      <c r="D19" s="128" t="s">
        <v>614</v>
      </c>
      <c r="E19" s="128" t="s">
        <v>615</v>
      </c>
      <c r="F19" s="128" t="s">
        <v>616</v>
      </c>
      <c r="G19" s="142">
        <v>43466</v>
      </c>
      <c r="H19" s="142">
        <v>43830</v>
      </c>
      <c r="I19" s="490">
        <v>6000</v>
      </c>
      <c r="J19" s="490">
        <v>6000</v>
      </c>
      <c r="K19" s="470">
        <f>J19-I19</f>
        <v>0</v>
      </c>
      <c r="L19" s="473">
        <f>IFERROR(K19/I19*100,0)</f>
        <v>0</v>
      </c>
      <c r="M19" s="473">
        <f>IFERROR(J19/$J$21*100,0)</f>
        <v>100</v>
      </c>
      <c r="N19" s="250"/>
      <c r="O19" s="251">
        <f>IFERROR(N19/J19*100,)</f>
        <v>0</v>
      </c>
      <c r="P19" s="128" t="s">
        <v>611</v>
      </c>
      <c r="Q19" s="141"/>
    </row>
    <row r="20" spans="1:17" ht="78.75" x14ac:dyDescent="0.25">
      <c r="A20" s="129">
        <v>2</v>
      </c>
      <c r="B20" s="128" t="s">
        <v>617</v>
      </c>
      <c r="C20" s="128" t="s">
        <v>618</v>
      </c>
      <c r="D20" s="128" t="s">
        <v>619</v>
      </c>
      <c r="E20" s="128" t="s">
        <v>620</v>
      </c>
      <c r="F20" s="128" t="s">
        <v>621</v>
      </c>
      <c r="G20" s="142">
        <v>43466</v>
      </c>
      <c r="H20" s="142">
        <v>43830</v>
      </c>
      <c r="I20" s="492"/>
      <c r="J20" s="492"/>
      <c r="K20" s="472"/>
      <c r="L20" s="475"/>
      <c r="M20" s="475"/>
      <c r="N20" s="250"/>
      <c r="O20" s="251">
        <f t="shared" ref="O20:O21" si="0">IFERROR(N20/J20*100,)</f>
        <v>0</v>
      </c>
      <c r="P20" s="128" t="s">
        <v>611</v>
      </c>
    </row>
    <row r="21" spans="1:17" s="3" customFormat="1" ht="24.75" customHeight="1" x14ac:dyDescent="0.25">
      <c r="A21" s="500" t="s">
        <v>3</v>
      </c>
      <c r="B21" s="501"/>
      <c r="C21" s="501"/>
      <c r="D21" s="501"/>
      <c r="E21" s="501"/>
      <c r="F21" s="501"/>
      <c r="G21" s="501"/>
      <c r="H21" s="502"/>
      <c r="I21" s="253">
        <f>SUM(I19:I20)</f>
        <v>6000</v>
      </c>
      <c r="J21" s="253">
        <f>SUM(J19:J20)</f>
        <v>6000</v>
      </c>
      <c r="K21" s="254">
        <f>J21-I21</f>
        <v>0</v>
      </c>
      <c r="L21" s="255">
        <f>IFERROR(K21/I21*100,0)</f>
        <v>0</v>
      </c>
      <c r="M21" s="255">
        <f>IFERROR(J21/$J$21*100,0)</f>
        <v>100</v>
      </c>
      <c r="N21" s="256">
        <f>SUM(N19:N20)</f>
        <v>0</v>
      </c>
      <c r="O21" s="257">
        <f t="shared" si="0"/>
        <v>0</v>
      </c>
      <c r="P21" s="257"/>
    </row>
    <row r="22" spans="1:17" ht="21" x14ac:dyDescent="0.35">
      <c r="A22" s="266" t="s">
        <v>147</v>
      </c>
      <c r="B22" s="266"/>
      <c r="C22" s="266"/>
      <c r="D22" s="266"/>
      <c r="E22" s="266"/>
      <c r="F22" s="266"/>
      <c r="G22" s="266"/>
      <c r="H22" s="266"/>
      <c r="I22" s="274">
        <f>'Quadro Geral'!I16</f>
        <v>6000</v>
      </c>
      <c r="J22" s="274">
        <f>'Quadro Geral'!J16</f>
        <v>6000</v>
      </c>
      <c r="K22" s="266"/>
      <c r="L22" s="266"/>
      <c r="M22" s="266"/>
      <c r="N22" s="266"/>
      <c r="O22" s="266"/>
      <c r="P22" s="266"/>
    </row>
    <row r="23" spans="1:17" ht="36" customHeight="1" x14ac:dyDescent="0.25">
      <c r="A23" s="493" t="s">
        <v>260</v>
      </c>
      <c r="B23" s="494"/>
      <c r="C23" s="494"/>
      <c r="D23" s="494"/>
      <c r="E23" s="494"/>
      <c r="F23" s="494"/>
      <c r="G23" s="494"/>
      <c r="H23" s="494"/>
      <c r="I23" s="494"/>
      <c r="J23" s="494"/>
      <c r="K23" s="494"/>
      <c r="L23" s="494"/>
      <c r="M23" s="494"/>
      <c r="N23" s="494"/>
      <c r="O23" s="494"/>
      <c r="P23" s="495"/>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51">
    <mergeCell ref="I19:I20"/>
    <mergeCell ref="J19:J20"/>
    <mergeCell ref="B28:G28"/>
    <mergeCell ref="B29:G29"/>
    <mergeCell ref="A23:P23"/>
    <mergeCell ref="A24:P24"/>
    <mergeCell ref="A25:G25"/>
    <mergeCell ref="B26:G26"/>
    <mergeCell ref="B27:G27"/>
    <mergeCell ref="A21:H21"/>
    <mergeCell ref="K19:K20"/>
    <mergeCell ref="L19:L20"/>
    <mergeCell ref="M19:M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'Matriz Objetivos x Projetos'!$B$10:$B$25</xm:f>
          </x14:formula1>
          <xm:sqref>H12:Q13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topLeftCell="D15"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48"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82.425781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294</v>
      </c>
      <c r="I7" s="480"/>
      <c r="J7" s="480"/>
      <c r="K7" s="480"/>
      <c r="L7" s="480"/>
      <c r="M7" s="480"/>
      <c r="N7" s="480"/>
      <c r="O7" s="480"/>
      <c r="P7" s="480"/>
    </row>
    <row r="8" spans="1:17" ht="54" customHeight="1" x14ac:dyDescent="0.25">
      <c r="A8" s="476" t="s">
        <v>199</v>
      </c>
      <c r="B8" s="476"/>
      <c r="C8" s="476"/>
      <c r="D8" s="476"/>
      <c r="E8" s="476"/>
      <c r="F8" s="476"/>
      <c r="G8" s="476"/>
      <c r="H8" s="480" t="s">
        <v>622</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623</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338</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55</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59</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368</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26" x14ac:dyDescent="0.25">
      <c r="A19" s="129">
        <v>1</v>
      </c>
      <c r="B19" s="128" t="s">
        <v>624</v>
      </c>
      <c r="C19" s="128" t="s">
        <v>625</v>
      </c>
      <c r="D19" s="128" t="s">
        <v>626</v>
      </c>
      <c r="E19" s="128" t="s">
        <v>627</v>
      </c>
      <c r="F19" s="128" t="s">
        <v>628</v>
      </c>
      <c r="G19" s="142">
        <v>43466</v>
      </c>
      <c r="H19" s="142">
        <v>43830</v>
      </c>
      <c r="I19" s="490">
        <v>30000</v>
      </c>
      <c r="J19" s="490">
        <v>20000</v>
      </c>
      <c r="K19" s="220">
        <f>J19-I19</f>
        <v>-10000</v>
      </c>
      <c r="L19" s="249">
        <f>IFERROR(K19/I19*100,0)</f>
        <v>-33.333333333333329</v>
      </c>
      <c r="M19" s="249">
        <f>IFERROR(J19/$J$21*100,0)</f>
        <v>100</v>
      </c>
      <c r="N19" s="250"/>
      <c r="O19" s="251">
        <f>IFERROR(N19/J19*100,)</f>
        <v>0</v>
      </c>
      <c r="P19" s="128" t="s">
        <v>622</v>
      </c>
      <c r="Q19" s="141"/>
    </row>
    <row r="20" spans="1:17" ht="257.25" customHeight="1" x14ac:dyDescent="0.25">
      <c r="A20" s="129">
        <v>2</v>
      </c>
      <c r="B20" s="128" t="s">
        <v>629</v>
      </c>
      <c r="C20" s="128" t="s">
        <v>630</v>
      </c>
      <c r="D20" s="128" t="s">
        <v>631</v>
      </c>
      <c r="E20" s="128" t="s">
        <v>632</v>
      </c>
      <c r="F20" s="128" t="s">
        <v>633</v>
      </c>
      <c r="G20" s="142">
        <v>43466</v>
      </c>
      <c r="H20" s="142">
        <v>43830</v>
      </c>
      <c r="I20" s="492"/>
      <c r="J20" s="492"/>
      <c r="K20" s="220">
        <f t="shared" ref="K20" si="0">J20-I20</f>
        <v>0</v>
      </c>
      <c r="L20" s="249">
        <f t="shared" ref="L20" si="1">IFERROR(K20/I20*100,0)</f>
        <v>0</v>
      </c>
      <c r="M20" s="249">
        <f>IFERROR(J20/$J$21*100,0)</f>
        <v>0</v>
      </c>
      <c r="N20" s="250"/>
      <c r="O20" s="251">
        <f t="shared" ref="O20:O21" si="2">IFERROR(N20/J20*100,)</f>
        <v>0</v>
      </c>
      <c r="P20" s="128" t="s">
        <v>622</v>
      </c>
    </row>
    <row r="21" spans="1:17" s="3" customFormat="1" ht="24.75" customHeight="1" x14ac:dyDescent="0.25">
      <c r="A21" s="500" t="s">
        <v>3</v>
      </c>
      <c r="B21" s="501"/>
      <c r="C21" s="501"/>
      <c r="D21" s="501"/>
      <c r="E21" s="501"/>
      <c r="F21" s="501"/>
      <c r="G21" s="501"/>
      <c r="H21" s="502"/>
      <c r="I21" s="253">
        <f>SUM(I19:I20)</f>
        <v>30000</v>
      </c>
      <c r="J21" s="253">
        <f>SUM(J19:J20)</f>
        <v>20000</v>
      </c>
      <c r="K21" s="254">
        <f>J21-I21</f>
        <v>-10000</v>
      </c>
      <c r="L21" s="255">
        <f>IFERROR(K21/I21*100,0)</f>
        <v>-33.333333333333329</v>
      </c>
      <c r="M21" s="255">
        <f>IFERROR(J21/$J$21*100,0)</f>
        <v>100</v>
      </c>
      <c r="N21" s="256">
        <f>SUM(N19:N20)</f>
        <v>0</v>
      </c>
      <c r="O21" s="257">
        <f t="shared" si="2"/>
        <v>0</v>
      </c>
      <c r="P21" s="257"/>
    </row>
    <row r="22" spans="1:17" ht="21" x14ac:dyDescent="0.35">
      <c r="A22" s="266" t="s">
        <v>147</v>
      </c>
      <c r="B22" s="266"/>
      <c r="C22" s="266"/>
      <c r="D22" s="266"/>
      <c r="E22" s="266"/>
      <c r="F22" s="266"/>
      <c r="G22" s="266"/>
      <c r="H22" s="266"/>
      <c r="I22" s="274">
        <f>'Quadro Geral'!I17</f>
        <v>30000</v>
      </c>
      <c r="J22" s="274">
        <f>'Quadro Geral'!J17</f>
        <v>20000</v>
      </c>
      <c r="K22" s="266"/>
      <c r="L22" s="266"/>
      <c r="M22" s="266"/>
      <c r="N22" s="266"/>
      <c r="O22" s="266"/>
      <c r="P22" s="266"/>
    </row>
    <row r="23" spans="1:17" ht="36" customHeight="1" x14ac:dyDescent="0.25">
      <c r="A23" s="493" t="s">
        <v>260</v>
      </c>
      <c r="B23" s="494"/>
      <c r="C23" s="494"/>
      <c r="D23" s="494"/>
      <c r="E23" s="494"/>
      <c r="F23" s="494"/>
      <c r="G23" s="494"/>
      <c r="H23" s="494"/>
      <c r="I23" s="494"/>
      <c r="J23" s="494"/>
      <c r="K23" s="494"/>
      <c r="L23" s="494"/>
      <c r="M23" s="494"/>
      <c r="N23" s="494"/>
      <c r="O23" s="494"/>
      <c r="P23" s="495"/>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48">
    <mergeCell ref="I19:I20"/>
    <mergeCell ref="J19:J20"/>
    <mergeCell ref="B28:G28"/>
    <mergeCell ref="B29:G29"/>
    <mergeCell ref="A23:P23"/>
    <mergeCell ref="A24:P24"/>
    <mergeCell ref="A25:G25"/>
    <mergeCell ref="B26:G26"/>
    <mergeCell ref="B27:G27"/>
    <mergeCell ref="A21:H21"/>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topLeftCell="A13" zoomScale="55" zoomScaleNormal="55"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5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4.855468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634</v>
      </c>
      <c r="I7" s="480"/>
      <c r="J7" s="480"/>
      <c r="K7" s="480"/>
      <c r="L7" s="480"/>
      <c r="M7" s="480"/>
      <c r="N7" s="480"/>
      <c r="O7" s="480"/>
      <c r="P7" s="480"/>
    </row>
    <row r="8" spans="1:17" ht="54" customHeight="1" x14ac:dyDescent="0.25">
      <c r="A8" s="476" t="s">
        <v>199</v>
      </c>
      <c r="B8" s="476"/>
      <c r="C8" s="476"/>
      <c r="D8" s="476"/>
      <c r="E8" s="476"/>
      <c r="F8" s="476"/>
      <c r="G8" s="476"/>
      <c r="H8" s="480" t="s">
        <v>635</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636</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339</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81</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87</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369</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65.75" customHeight="1" x14ac:dyDescent="0.25">
      <c r="A19" s="129">
        <v>1</v>
      </c>
      <c r="B19" s="128" t="s">
        <v>637</v>
      </c>
      <c r="C19" s="128" t="s">
        <v>638</v>
      </c>
      <c r="D19" s="128" t="s">
        <v>639</v>
      </c>
      <c r="E19" s="128" t="s">
        <v>640</v>
      </c>
      <c r="F19" s="128" t="s">
        <v>641</v>
      </c>
      <c r="G19" s="142">
        <v>43466</v>
      </c>
      <c r="H19" s="142">
        <v>43830</v>
      </c>
      <c r="I19" s="490">
        <v>18500</v>
      </c>
      <c r="J19" s="490">
        <v>18000</v>
      </c>
      <c r="K19" s="220">
        <f>J19-I19</f>
        <v>-500</v>
      </c>
      <c r="L19" s="249">
        <f>IFERROR(K19/I19*100,0)</f>
        <v>-2.7027027027027026</v>
      </c>
      <c r="M19" s="249">
        <f>IFERROR(J19/$J$21*100,0)</f>
        <v>100</v>
      </c>
      <c r="N19" s="250"/>
      <c r="O19" s="251">
        <f>IFERROR(N19/J19*100,)</f>
        <v>0</v>
      </c>
      <c r="P19" s="128" t="s">
        <v>635</v>
      </c>
      <c r="Q19" s="141"/>
    </row>
    <row r="20" spans="1:17" ht="144" customHeight="1" x14ac:dyDescent="0.25">
      <c r="A20" s="129">
        <v>2</v>
      </c>
      <c r="B20" s="128" t="s">
        <v>642</v>
      </c>
      <c r="C20" s="128" t="s">
        <v>643</v>
      </c>
      <c r="D20" s="128" t="s">
        <v>644</v>
      </c>
      <c r="E20" s="128" t="s">
        <v>645</v>
      </c>
      <c r="F20" s="128" t="s">
        <v>646</v>
      </c>
      <c r="G20" s="142">
        <v>43466</v>
      </c>
      <c r="H20" s="142">
        <v>43830</v>
      </c>
      <c r="I20" s="492"/>
      <c r="J20" s="492"/>
      <c r="K20" s="220">
        <f t="shared" ref="K20" si="0">J20-I20</f>
        <v>0</v>
      </c>
      <c r="L20" s="249">
        <f t="shared" ref="L20" si="1">IFERROR(K20/I20*100,0)</f>
        <v>0</v>
      </c>
      <c r="M20" s="249">
        <f>IFERROR(J20/$J$21*100,0)</f>
        <v>0</v>
      </c>
      <c r="N20" s="250"/>
      <c r="O20" s="251">
        <f t="shared" ref="O20:O21" si="2">IFERROR(N20/J20*100,)</f>
        <v>0</v>
      </c>
      <c r="P20" s="128" t="s">
        <v>635</v>
      </c>
    </row>
    <row r="21" spans="1:17" s="3" customFormat="1" ht="24.75" customHeight="1" x14ac:dyDescent="0.25">
      <c r="A21" s="500" t="s">
        <v>3</v>
      </c>
      <c r="B21" s="501"/>
      <c r="C21" s="501"/>
      <c r="D21" s="501"/>
      <c r="E21" s="501"/>
      <c r="F21" s="501"/>
      <c r="G21" s="501"/>
      <c r="H21" s="502"/>
      <c r="I21" s="253">
        <f>SUM(I19:I20)</f>
        <v>18500</v>
      </c>
      <c r="J21" s="253">
        <f>SUM(J19:J20)</f>
        <v>18000</v>
      </c>
      <c r="K21" s="254">
        <f>J21-I21</f>
        <v>-500</v>
      </c>
      <c r="L21" s="255">
        <f>IFERROR(K21/I21*100,0)</f>
        <v>-2.7027027027027026</v>
      </c>
      <c r="M21" s="255">
        <f>IFERROR(J21/$J$21*100,0)</f>
        <v>100</v>
      </c>
      <c r="N21" s="256">
        <f>SUM(N19:N20)</f>
        <v>0</v>
      </c>
      <c r="O21" s="257">
        <f t="shared" si="2"/>
        <v>0</v>
      </c>
      <c r="P21" s="257"/>
    </row>
    <row r="22" spans="1:17" ht="21" x14ac:dyDescent="0.35">
      <c r="A22" s="266" t="s">
        <v>147</v>
      </c>
      <c r="B22" s="266"/>
      <c r="C22" s="266"/>
      <c r="D22" s="266"/>
      <c r="E22" s="266"/>
      <c r="F22" s="266"/>
      <c r="G22" s="266"/>
      <c r="H22" s="266"/>
      <c r="I22" s="274">
        <f>'Quadro Geral'!I18</f>
        <v>18500</v>
      </c>
      <c r="J22" s="274">
        <f>'Quadro Geral'!J18</f>
        <v>18000</v>
      </c>
      <c r="K22" s="266"/>
      <c r="L22" s="266"/>
      <c r="M22" s="266"/>
      <c r="N22" s="266"/>
      <c r="O22" s="266"/>
      <c r="P22" s="266"/>
    </row>
    <row r="23" spans="1:17" ht="36" customHeight="1" x14ac:dyDescent="0.25">
      <c r="A23" s="493" t="s">
        <v>260</v>
      </c>
      <c r="B23" s="494"/>
      <c r="C23" s="494"/>
      <c r="D23" s="494"/>
      <c r="E23" s="494"/>
      <c r="F23" s="494"/>
      <c r="G23" s="494"/>
      <c r="H23" s="494"/>
      <c r="I23" s="494"/>
      <c r="J23" s="494"/>
      <c r="K23" s="494"/>
      <c r="L23" s="494"/>
      <c r="M23" s="494"/>
      <c r="N23" s="494"/>
      <c r="O23" s="494"/>
      <c r="P23" s="495"/>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48">
    <mergeCell ref="I19:I20"/>
    <mergeCell ref="J19:J20"/>
    <mergeCell ref="B28:G28"/>
    <mergeCell ref="B29:G29"/>
    <mergeCell ref="A23:P23"/>
    <mergeCell ref="A24:P24"/>
    <mergeCell ref="A25:G25"/>
    <mergeCell ref="B26:G26"/>
    <mergeCell ref="B27:G27"/>
    <mergeCell ref="A21:H21"/>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tabColor theme="0"/>
    <pageSetUpPr fitToPage="1"/>
  </sheetPr>
  <dimension ref="A1:AV26"/>
  <sheetViews>
    <sheetView showGridLines="0" zoomScale="66" zoomScaleNormal="66" zoomScaleSheetLayoutView="70" workbookViewId="0">
      <pane xSplit="2" ySplit="9" topLeftCell="C22" activePane="bottomRight" state="frozen"/>
      <selection pane="topRight" activeCell="D1" sqref="D1"/>
      <selection pane="bottomLeft" activeCell="A6" sqref="A6"/>
      <selection pane="bottomRight" activeCell="AQ27" sqref="AQ27"/>
    </sheetView>
  </sheetViews>
  <sheetFormatPr defaultColWidth="9.140625" defaultRowHeight="15.75" x14ac:dyDescent="0.25"/>
  <cols>
    <col min="1" max="1" width="21.5703125" style="30" customWidth="1"/>
    <col min="2" max="2" width="77" style="30" customWidth="1"/>
    <col min="3" max="3" width="18.28515625" style="30" customWidth="1"/>
    <col min="4" max="30" width="9.7109375" style="30" customWidth="1"/>
    <col min="31" max="32" width="9.7109375" style="30" hidden="1" customWidth="1"/>
    <col min="33" max="39" width="9.7109375" style="16" hidden="1" customWidth="1"/>
    <col min="40" max="40" width="0" style="16" hidden="1" customWidth="1"/>
    <col min="41" max="42" width="9.7109375" style="16" hidden="1" customWidth="1"/>
    <col min="43" max="16384" width="9.140625" style="16"/>
  </cols>
  <sheetData>
    <row r="1" spans="1:48" ht="15" customHeight="1" x14ac:dyDescent="0.25"/>
    <row r="2" spans="1:48" ht="15" customHeight="1" x14ac:dyDescent="0.25"/>
    <row r="3" spans="1:48" ht="15" customHeight="1" x14ac:dyDescent="0.25"/>
    <row r="4" spans="1:48" ht="15" customHeight="1" x14ac:dyDescent="0.25"/>
    <row r="5" spans="1:48" ht="15" customHeight="1" x14ac:dyDescent="0.25"/>
    <row r="6" spans="1:48" ht="24" customHeight="1" x14ac:dyDescent="0.2">
      <c r="A6" s="387" t="s">
        <v>359</v>
      </c>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row>
    <row r="7" spans="1:48" ht="33.75" customHeight="1" x14ac:dyDescent="0.2">
      <c r="A7" s="387" t="s">
        <v>104</v>
      </c>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row>
    <row r="8" spans="1:48" ht="33.75" customHeight="1" x14ac:dyDescent="0.25"/>
    <row r="9" spans="1:48" ht="132" customHeight="1" x14ac:dyDescent="0.2">
      <c r="A9" s="173" t="s">
        <v>98</v>
      </c>
      <c r="B9" s="174" t="s">
        <v>284</v>
      </c>
      <c r="C9" s="172" t="str">
        <f>IF('Quadro Geral'!$D9="","",'Quadro Geral'!$D9)</f>
        <v>Articulação Institucional e fomento de parcerias estratégicas.</v>
      </c>
      <c r="D9" s="172" t="str">
        <f>IF('Quadro Geral'!$D9="","",'Quadro Geral'!$D10)</f>
        <v>Manutenção Institucional</v>
      </c>
      <c r="E9" s="172" t="str">
        <f>IF('Quadro Geral'!$D9="","",'Quadro Geral'!$D11)</f>
        <v>Orientação, esclarecimento e atendimento de demandas de profissionais e empresas</v>
      </c>
      <c r="F9" s="172" t="str">
        <f>IF('Quadro Geral'!$D9="","",'Quadro Geral'!$D12)</f>
        <v>Operacionalização dos processos éticos e de multa/fiscalização</v>
      </c>
      <c r="G9" s="172" t="str">
        <f>IF('Quadro Geral'!$D9="","",'Quadro Geral'!$D13)</f>
        <v>Manutenção Administrativa financeira</v>
      </c>
      <c r="H9" s="172" t="str">
        <f>IF('Quadro Geral'!$D9="","",'Quadro Geral'!$D14)</f>
        <v>Consultoria e Assessoria Jurídica</v>
      </c>
      <c r="I9" s="172" t="str">
        <f>IF('Quadro Geral'!$D9="","",'Quadro Geral'!$D15)</f>
        <v>Operacionalização e processamento dos  processos éticos</v>
      </c>
      <c r="J9" s="172" t="str">
        <f>IF('Quadro Geral'!$D9="","",'Quadro Geral'!$D16)</f>
        <v>Assessoramento organizacional-institucional</v>
      </c>
      <c r="K9" s="172" t="str">
        <f>IF('Quadro Geral'!$D9="","",'Quadro Geral'!$D17)</f>
        <v>Operacionalização da Fiscalização e fomento da valorização profissional</v>
      </c>
      <c r="L9" s="172" t="str">
        <f>IF('Quadro Geral'!$D9="","",'Quadro Geral'!$D18)</f>
        <v>Operacionalização, Planejamento e Controle do CAU</v>
      </c>
      <c r="M9" s="172" t="str">
        <f>IF('Quadro Geral'!$D9="","",'Quadro Geral'!$D19)</f>
        <v>Fomento ao aperfeiçoamento e à formação profissional</v>
      </c>
      <c r="N9" s="172" t="str">
        <f>IF('Quadro Geral'!$D9="","",'Quadro Geral'!$D20)</f>
        <v>Operacionalização das reuniões institucionais regimentais</v>
      </c>
      <c r="O9" s="172" t="str">
        <f>IF('Quadro Geral'!$D9="","",'Quadro Geral'!$D21)</f>
        <v>Dia do Arquiteto</v>
      </c>
      <c r="P9" s="172" t="str">
        <f>IF('Quadro Geral'!$D9="","",'Quadro Geral'!$D22)</f>
        <v>APC - Aperfeiçoamento Profissional Continuado</v>
      </c>
      <c r="Q9" s="172" t="str">
        <f>IF('Quadro Geral'!$D9="","",'Quadro Geral'!$D23)</f>
        <v>Patrocínio</v>
      </c>
      <c r="R9" s="172" t="str">
        <f>IF('Quadro Geral'!$D9="","",'Quadro Geral'!$D24)</f>
        <v>Aporte ao Fundo de Apoio</v>
      </c>
      <c r="S9" s="172" t="str">
        <f>IF('Quadro Geral'!$D9="","",'Quadro Geral'!$D26)</f>
        <v>Comunicação Institucional</v>
      </c>
      <c r="T9" s="172" t="str">
        <f>IF('Quadro Geral'!$D9="","",'Quadro Geral'!$D27)</f>
        <v>Programa de Capacitação dos Colaboradores</v>
      </c>
      <c r="U9" s="172" t="str">
        <f>IF('Quadro Geral'!$D9="","",'Quadro Geral'!$D28)</f>
        <v>Programa de Assistência Técnica</v>
      </c>
      <c r="V9" s="172" t="str">
        <f>IF('Quadro Geral'!$D9="","",'Quadro Geral'!$D29)</f>
        <v>Atendimento da Sociedade e arquitetos e urbanistas</v>
      </c>
      <c r="W9" s="172" t="str">
        <f>IF('Quadro Geral'!$D9="","",'Quadro Geral'!$D30)</f>
        <v>Reforma sede CAU/BA</v>
      </c>
      <c r="X9" s="172" t="str">
        <f>IF('Quadro Geral'!$D9="","",'Quadro Geral'!$D31)</f>
        <v>Aquisição de Equipamentos</v>
      </c>
      <c r="Y9" s="172" t="str">
        <f>IF('Quadro Geral'!$D9="","",'Quadro Geral'!$D32)</f>
        <v>CSC -Fiscalização</v>
      </c>
      <c r="Z9" s="172" t="str">
        <f>IF('Quadro Geral'!$D9="","",'Quadro Geral'!$D33)</f>
        <v>CSC- Atendimento</v>
      </c>
      <c r="AA9" s="172" t="str">
        <f>IF('Quadro Geral'!$D9="","",'Quadro Geral'!$D34)</f>
        <v>Plano de Fiscalização</v>
      </c>
      <c r="AB9" s="172" t="str">
        <f>IF('Quadro Geral'!$D9="","",'Quadro Geral'!$D35)</f>
        <v>Aquisição sede CAU/BA</v>
      </c>
      <c r="AC9" s="172" t="str">
        <f>IF('Quadro Geral'!$D9="","",'Quadro Geral'!$D36)</f>
        <v>CAU/BA Mais Perto</v>
      </c>
      <c r="AD9" s="172" t="str">
        <f>IF('Quadro Geral'!$D9="","",'Quadro Geral'!$D37)</f>
        <v>Concurso Público</v>
      </c>
      <c r="AE9" s="172" t="e">
        <f>IF('Quadro Geral'!$D9="","",'Quadro Geral'!#REF!)</f>
        <v>#REF!</v>
      </c>
      <c r="AF9" s="172" t="e">
        <f>IF('Quadro Geral'!$D9="","",'Quadro Geral'!#REF!)</f>
        <v>#REF!</v>
      </c>
      <c r="AG9" s="114" t="e">
        <f>IF('Quadro Geral'!$D9="","",'Quadro Geral'!#REF!)</f>
        <v>#REF!</v>
      </c>
      <c r="AH9" s="114" t="e">
        <f>IF('Quadro Geral'!$D9="","",'Quadro Geral'!#REF!)</f>
        <v>#REF!</v>
      </c>
      <c r="AI9" s="114" t="e">
        <f>IF('Quadro Geral'!$D9="","",'Quadro Geral'!#REF!)</f>
        <v>#REF!</v>
      </c>
      <c r="AJ9" s="114" t="e">
        <f>IF('Quadro Geral'!$D9="","",'Quadro Geral'!#REF!)</f>
        <v>#REF!</v>
      </c>
      <c r="AK9" s="114" t="e">
        <f>IF('Quadro Geral'!$D9="","",'Quadro Geral'!#REF!)</f>
        <v>#REF!</v>
      </c>
      <c r="AL9" s="114" t="e">
        <f>IF('Quadro Geral'!$D9="","",'Quadro Geral'!#REF!)</f>
        <v>#REF!</v>
      </c>
      <c r="AQ9" s="356"/>
      <c r="AR9" s="356"/>
      <c r="AS9" s="356"/>
      <c r="AT9" s="356"/>
      <c r="AU9" s="356"/>
      <c r="AV9" s="356"/>
    </row>
    <row r="10" spans="1:48" ht="63" customHeight="1" x14ac:dyDescent="0.2">
      <c r="A10" s="386" t="s">
        <v>99</v>
      </c>
      <c r="B10" s="175" t="s">
        <v>52</v>
      </c>
      <c r="C10" s="176" t="str">
        <f>IFERROR(IF(VLOOKUP(C$9,'Quadro Geral'!$D$9:$H$43,3,FALSE)='Matriz Objetivos x Projetos'!$B10,"P",IF(OR(VLOOKUP('Matriz Objetivos x Projetos'!C$9,'Quadro Geral'!$D$9:$H$43,4,FALSE)='Matriz Objetivos x Projetos'!$B10,VLOOKUP('Matriz Objetivos x Projetos'!C$9,'Quadro Geral'!$D$9:$H$43,5,FALSE)='Matriz Objetivos x Projetos'!$B10),"S","")),"")</f>
        <v/>
      </c>
      <c r="D10" s="176" t="str">
        <f>IFERROR(IF(VLOOKUP(D$9,'Quadro Geral'!$D$9:$H$43,3,FALSE)='Matriz Objetivos x Projetos'!$B10,"P",IF(OR(VLOOKUP('Matriz Objetivos x Projetos'!D$9,'Quadro Geral'!$D$9:$H$43,4,FALSE)='Matriz Objetivos x Projetos'!$B10,VLOOKUP('Matriz Objetivos x Projetos'!D$9,'Quadro Geral'!$D$9:$H$43,5,FALSE)='Matriz Objetivos x Projetos'!$B10),"S","")),"")</f>
        <v/>
      </c>
      <c r="E10" s="176" t="str">
        <f>IFERROR(IF(VLOOKUP(E$9,'Quadro Geral'!$D$9:$H$43,3,FALSE)='Matriz Objetivos x Projetos'!$B10,"P",IF(OR(VLOOKUP('Matriz Objetivos x Projetos'!E$9,'Quadro Geral'!$D$9:$H$43,4,FALSE)='Matriz Objetivos x Projetos'!$B10,VLOOKUP('Matriz Objetivos x Projetos'!E$9,'Quadro Geral'!$D$9:$H$43,5,FALSE)='Matriz Objetivos x Projetos'!$B10),"S","")),"")</f>
        <v/>
      </c>
      <c r="F10" s="176" t="str">
        <f>IFERROR(IF(VLOOKUP(F$9,'Quadro Geral'!$D$9:$H$43,3,FALSE)='Matriz Objetivos x Projetos'!$B10,"P",IF(OR(VLOOKUP('Matriz Objetivos x Projetos'!F$9,'Quadro Geral'!$D$9:$H$43,4,FALSE)='Matriz Objetivos x Projetos'!$B10,VLOOKUP('Matriz Objetivos x Projetos'!F$9,'Quadro Geral'!$D$9:$H$43,5,FALSE)='Matriz Objetivos x Projetos'!$B10),"S","")),"")</f>
        <v/>
      </c>
      <c r="G10" s="176" t="str">
        <f>IFERROR(IF(VLOOKUP(G$9,'Quadro Geral'!$D$9:$H$43,3,FALSE)='Matriz Objetivos x Projetos'!$B10,"P",IF(OR(VLOOKUP('Matriz Objetivos x Projetos'!G$9,'Quadro Geral'!$D$9:$H$43,4,FALSE)='Matriz Objetivos x Projetos'!$B10,VLOOKUP('Matriz Objetivos x Projetos'!G$9,'Quadro Geral'!$D$9:$H$43,5,FALSE)='Matriz Objetivos x Projetos'!$B10),"S","")),"")</f>
        <v/>
      </c>
      <c r="H10" s="176" t="str">
        <f>IFERROR(IF(VLOOKUP(H$9,'Quadro Geral'!$D$9:$H$43,3,FALSE)='Matriz Objetivos x Projetos'!$B10,"P",IF(OR(VLOOKUP('Matriz Objetivos x Projetos'!H$9,'Quadro Geral'!$D$9:$H$43,4,FALSE)='Matriz Objetivos x Projetos'!$B10,VLOOKUP('Matriz Objetivos x Projetos'!H$9,'Quadro Geral'!$D$9:$H$43,5,FALSE)='Matriz Objetivos x Projetos'!$B10),"S","")),"")</f>
        <v/>
      </c>
      <c r="I10" s="176" t="str">
        <f>IFERROR(IF(VLOOKUP(I$9,'Quadro Geral'!$D$9:$H$43,3,FALSE)='Matriz Objetivos x Projetos'!$B10,"P",IF(OR(VLOOKUP('Matriz Objetivos x Projetos'!I$9,'Quadro Geral'!$D$9:$H$43,4,FALSE)='Matriz Objetivos x Projetos'!$B10,VLOOKUP('Matriz Objetivos x Projetos'!I$9,'Quadro Geral'!$D$9:$H$43,5,FALSE)='Matriz Objetivos x Projetos'!$B10),"S","")),"")</f>
        <v/>
      </c>
      <c r="J10" s="176" t="str">
        <f>IFERROR(IF(VLOOKUP(J$9,'Quadro Geral'!$D$9:$H$43,3,FALSE)='Matriz Objetivos x Projetos'!$B10,"P",IF(OR(VLOOKUP('Matriz Objetivos x Projetos'!J$9,'Quadro Geral'!$D$9:$H$43,4,FALSE)='Matriz Objetivos x Projetos'!$B10,VLOOKUP('Matriz Objetivos x Projetos'!J$9,'Quadro Geral'!$D$9:$H$43,5,FALSE)='Matriz Objetivos x Projetos'!$B10),"S","")),"")</f>
        <v/>
      </c>
      <c r="K10" s="176" t="str">
        <f>IFERROR(IF(VLOOKUP(K$9,'Quadro Geral'!$D$9:$H$43,3,FALSE)='Matriz Objetivos x Projetos'!$B10,"P",IF(OR(VLOOKUP('Matriz Objetivos x Projetos'!K$9,'Quadro Geral'!$D$9:$H$43,4,FALSE)='Matriz Objetivos x Projetos'!$B10,VLOOKUP('Matriz Objetivos x Projetos'!K$9,'Quadro Geral'!$D$9:$H$43,5,FALSE)='Matriz Objetivos x Projetos'!$B10),"S","")),"")</f>
        <v/>
      </c>
      <c r="L10" s="176" t="str">
        <f>IFERROR(IF(VLOOKUP(L$9,'Quadro Geral'!$D$9:$H$43,3,FALSE)='Matriz Objetivos x Projetos'!$B10,"P",IF(OR(VLOOKUP('Matriz Objetivos x Projetos'!L$9,'Quadro Geral'!$D$9:$H$43,4,FALSE)='Matriz Objetivos x Projetos'!$B10,VLOOKUP('Matriz Objetivos x Projetos'!L$9,'Quadro Geral'!$D$9:$H$43,5,FALSE)='Matriz Objetivos x Projetos'!$B10),"S","")),"")</f>
        <v/>
      </c>
      <c r="M10" s="176" t="str">
        <f>IFERROR(IF(VLOOKUP(M$9,'Quadro Geral'!$D$9:$H$43,3,FALSE)='Matriz Objetivos x Projetos'!$B10,"P",IF(OR(VLOOKUP('Matriz Objetivos x Projetos'!M$9,'Quadro Geral'!$D$9:$H$43,4,FALSE)='Matriz Objetivos x Projetos'!$B10,VLOOKUP('Matriz Objetivos x Projetos'!M$9,'Quadro Geral'!$D$9:$H$43,5,FALSE)='Matriz Objetivos x Projetos'!$B10),"S","")),"")</f>
        <v/>
      </c>
      <c r="N10" s="176" t="str">
        <f>IFERROR(IF(VLOOKUP(N$9,'Quadro Geral'!$D$9:$H$43,3,FALSE)='Matriz Objetivos x Projetos'!$B10,"P",IF(OR(VLOOKUP('Matriz Objetivos x Projetos'!N$9,'Quadro Geral'!$D$9:$H$43,4,FALSE)='Matriz Objetivos x Projetos'!$B10,VLOOKUP('Matriz Objetivos x Projetos'!N$9,'Quadro Geral'!$D$9:$H$43,5,FALSE)='Matriz Objetivos x Projetos'!$B10),"S","")),"")</f>
        <v/>
      </c>
      <c r="O10" s="176" t="str">
        <f>IFERROR(IF(VLOOKUP(O$9,'Quadro Geral'!$D$9:$H$43,3,FALSE)='Matriz Objetivos x Projetos'!$B10,"P",IF(OR(VLOOKUP('Matriz Objetivos x Projetos'!O$9,'Quadro Geral'!$D$9:$H$43,4,FALSE)='Matriz Objetivos x Projetos'!$B10,VLOOKUP('Matriz Objetivos x Projetos'!O$9,'Quadro Geral'!$D$9:$H$43,5,FALSE)='Matriz Objetivos x Projetos'!$B10),"S","")),"")</f>
        <v/>
      </c>
      <c r="P10" s="176" t="str">
        <f>IFERROR(IF(VLOOKUP(P$9,'Quadro Geral'!$D$9:$H$43,3,FALSE)='Matriz Objetivos x Projetos'!$B10,"P",IF(OR(VLOOKUP('Matriz Objetivos x Projetos'!P$9,'Quadro Geral'!$D$9:$H$43,4,FALSE)='Matriz Objetivos x Projetos'!$B10,VLOOKUP('Matriz Objetivos x Projetos'!P$9,'Quadro Geral'!$D$9:$H$43,5,FALSE)='Matriz Objetivos x Projetos'!$B10),"S","")),"")</f>
        <v/>
      </c>
      <c r="Q10" s="176" t="str">
        <f>IFERROR(IF(VLOOKUP(Q$9,'Quadro Geral'!$D$9:$H$43,3,FALSE)='Matriz Objetivos x Projetos'!$B10,"P",IF(OR(VLOOKUP('Matriz Objetivos x Projetos'!Q$9,'Quadro Geral'!$D$9:$H$43,4,FALSE)='Matriz Objetivos x Projetos'!$B10,VLOOKUP('Matriz Objetivos x Projetos'!Q$9,'Quadro Geral'!$D$9:$H$43,5,FALSE)='Matriz Objetivos x Projetos'!$B10),"S","")),"")</f>
        <v/>
      </c>
      <c r="R10" s="176" t="str">
        <f>IFERROR(IF(VLOOKUP(R$9,'Quadro Geral'!$D$9:$H$43,3,FALSE)='Matriz Objetivos x Projetos'!$B10,"P",IF(OR(VLOOKUP('Matriz Objetivos x Projetos'!R$9,'Quadro Geral'!$D$9:$H$43,4,FALSE)='Matriz Objetivos x Projetos'!$B10,VLOOKUP('Matriz Objetivos x Projetos'!R$9,'Quadro Geral'!$D$9:$H$43,5,FALSE)='Matriz Objetivos x Projetos'!$B10),"S","")),"")</f>
        <v/>
      </c>
      <c r="S10" s="176" t="str">
        <f>IFERROR(IF(VLOOKUP(S$9,'Quadro Geral'!$D$9:$H$43,3,FALSE)='Matriz Objetivos x Projetos'!$B10,"P",IF(OR(VLOOKUP('Matriz Objetivos x Projetos'!S$9,'Quadro Geral'!$D$9:$H$43,4,FALSE)='Matriz Objetivos x Projetos'!$B10,VLOOKUP('Matriz Objetivos x Projetos'!S$9,'Quadro Geral'!$D$9:$H$43,5,FALSE)='Matriz Objetivos x Projetos'!$B10),"S","")),"")</f>
        <v/>
      </c>
      <c r="T10" s="176" t="str">
        <f>IFERROR(IF(VLOOKUP(T$9,'Quadro Geral'!$D$9:$H$43,3,FALSE)='Matriz Objetivos x Projetos'!$B10,"P",IF(OR(VLOOKUP('Matriz Objetivos x Projetos'!T$9,'Quadro Geral'!$D$9:$H$43,4,FALSE)='Matriz Objetivos x Projetos'!$B10,VLOOKUP('Matriz Objetivos x Projetos'!T$9,'Quadro Geral'!$D$9:$H$43,5,FALSE)='Matriz Objetivos x Projetos'!$B10),"S","")),"")</f>
        <v/>
      </c>
      <c r="U10" s="176" t="str">
        <f>IFERROR(IF(VLOOKUP(U$9,'Quadro Geral'!$D$9:$H$43,3,FALSE)='Matriz Objetivos x Projetos'!$B10,"P",IF(OR(VLOOKUP('Matriz Objetivos x Projetos'!U$9,'Quadro Geral'!$D$9:$H$43,4,FALSE)='Matriz Objetivos x Projetos'!$B10,VLOOKUP('Matriz Objetivos x Projetos'!U$9,'Quadro Geral'!$D$9:$H$43,5,FALSE)='Matriz Objetivos x Projetos'!$B10),"S","")),"")</f>
        <v/>
      </c>
      <c r="V10" s="176" t="str">
        <f>IFERROR(IF(VLOOKUP(V$9,'Quadro Geral'!$D$9:$H$43,3,FALSE)='Matriz Objetivos x Projetos'!$B10,"P",IF(OR(VLOOKUP('Matriz Objetivos x Projetos'!V$9,'Quadro Geral'!$D$9:$H$43,4,FALSE)='Matriz Objetivos x Projetos'!$B10,VLOOKUP('Matriz Objetivos x Projetos'!V$9,'Quadro Geral'!$D$9:$H$43,5,FALSE)='Matriz Objetivos x Projetos'!$B10),"S","")),"")</f>
        <v/>
      </c>
      <c r="W10" s="176" t="str">
        <f>IFERROR(IF(VLOOKUP(W$9,'Quadro Geral'!$D$9:$H$43,3,FALSE)='Matriz Objetivos x Projetos'!$B10,"P",IF(OR(VLOOKUP('Matriz Objetivos x Projetos'!W$9,'Quadro Geral'!$D$9:$H$43,4,FALSE)='Matriz Objetivos x Projetos'!$B10,VLOOKUP('Matriz Objetivos x Projetos'!W$9,'Quadro Geral'!$D$9:$H$43,5,FALSE)='Matriz Objetivos x Projetos'!$B10),"S","")),"")</f>
        <v/>
      </c>
      <c r="X10" s="176" t="str">
        <f>IFERROR(IF(VLOOKUP(X$9,'Quadro Geral'!$D$9:$H$43,3,FALSE)='Matriz Objetivos x Projetos'!$B10,"P",IF(OR(VLOOKUP('Matriz Objetivos x Projetos'!X$9,'Quadro Geral'!$D$9:$H$43,4,FALSE)='Matriz Objetivos x Projetos'!$B10,VLOOKUP('Matriz Objetivos x Projetos'!X$9,'Quadro Geral'!$D$9:$H$43,5,FALSE)='Matriz Objetivos x Projetos'!$B10),"S","")),"")</f>
        <v/>
      </c>
      <c r="Y10" s="176" t="str">
        <f>IFERROR(IF(VLOOKUP(Y$9,'Quadro Geral'!$D$9:$H$43,3,FALSE)='Matriz Objetivos x Projetos'!$B10,"P",IF(OR(VLOOKUP('Matriz Objetivos x Projetos'!Y$9,'Quadro Geral'!$D$9:$H$43,4,FALSE)='Matriz Objetivos x Projetos'!$B10,VLOOKUP('Matriz Objetivos x Projetos'!Y$9,'Quadro Geral'!$D$9:$H$43,5,FALSE)='Matriz Objetivos x Projetos'!$B10),"S","")),"")</f>
        <v/>
      </c>
      <c r="Z10" s="176" t="str">
        <f>IFERROR(IF(VLOOKUP(Z$9,'Quadro Geral'!$D$9:$H$43,3,FALSE)='Matriz Objetivos x Projetos'!$B10,"P",IF(OR(VLOOKUP('Matriz Objetivos x Projetos'!Z$9,'Quadro Geral'!$D$9:$H$43,4,FALSE)='Matriz Objetivos x Projetos'!$B10,VLOOKUP('Matriz Objetivos x Projetos'!Z$9,'Quadro Geral'!$D$9:$H$43,5,FALSE)='Matriz Objetivos x Projetos'!$B10),"S","")),"")</f>
        <v/>
      </c>
      <c r="AA10" s="176" t="str">
        <f>IFERROR(IF(VLOOKUP(AA$9,'Quadro Geral'!$D$9:$H$43,3,FALSE)='Matriz Objetivos x Projetos'!$B10,"P",IF(OR(VLOOKUP('Matriz Objetivos x Projetos'!AA$9,'Quadro Geral'!$D$9:$H$43,4,FALSE)='Matriz Objetivos x Projetos'!$B10,VLOOKUP('Matriz Objetivos x Projetos'!AA$9,'Quadro Geral'!$D$9:$H$43,5,FALSE)='Matriz Objetivos x Projetos'!$B10),"S","")),"")</f>
        <v/>
      </c>
      <c r="AB10" s="176" t="str">
        <f>IFERROR(IF(VLOOKUP(AB$9,'Quadro Geral'!$D$9:$H$43,3,FALSE)='Matriz Objetivos x Projetos'!$B10,"P",IF(OR(VLOOKUP('Matriz Objetivos x Projetos'!AB$9,'Quadro Geral'!$D$9:$H$43,4,FALSE)='Matriz Objetivos x Projetos'!$B10,VLOOKUP('Matriz Objetivos x Projetos'!AB$9,'Quadro Geral'!$D$9:$H$43,5,FALSE)='Matriz Objetivos x Projetos'!$B10),"S","")),"")</f>
        <v/>
      </c>
      <c r="AC10" s="176" t="str">
        <f>IFERROR(IF(VLOOKUP(AC$9,'Quadro Geral'!$D$9:$H$43,3,FALSE)='Matriz Objetivos x Projetos'!$B10,"P",IF(OR(VLOOKUP('Matriz Objetivos x Projetos'!AC$9,'Quadro Geral'!$D$9:$H$43,4,FALSE)='Matriz Objetivos x Projetos'!$B10,VLOOKUP('Matriz Objetivos x Projetos'!AC$9,'Quadro Geral'!$D$9:$H$43,5,FALSE)='Matriz Objetivos x Projetos'!$B10),"S","")),"")</f>
        <v/>
      </c>
      <c r="AD10" s="176" t="str">
        <f>IFERROR(IF(VLOOKUP(AD$9,'Quadro Geral'!$D$9:$H$43,3,FALSE)='Matriz Objetivos x Projetos'!$B10,"P",IF(OR(VLOOKUP('Matriz Objetivos x Projetos'!AD$9,'Quadro Geral'!$D$9:$H$43,4,FALSE)='Matriz Objetivos x Projetos'!$B10,VLOOKUP('Matriz Objetivos x Projetos'!AD$9,'Quadro Geral'!$D$9:$H$43,5,FALSE)='Matriz Objetivos x Projetos'!$B10),"S","")),"")</f>
        <v/>
      </c>
      <c r="AE10" s="176" t="str">
        <f>IFERROR(IF(VLOOKUP(AE$9,'Quadro Geral'!$D$9:$H$43,3,FALSE)='Matriz Objetivos x Projetos'!$B10,"P",IF(OR(VLOOKUP('Matriz Objetivos x Projetos'!AE$9,'Quadro Geral'!$D$9:$H$43,4,FALSE)='Matriz Objetivos x Projetos'!$B10,VLOOKUP('Matriz Objetivos x Projetos'!AE$9,'Quadro Geral'!$D$9:$H$11,5,FALSE)='Matriz Objetivos x Projetos'!$B10),"S","")),"")</f>
        <v/>
      </c>
      <c r="AF10" s="176" t="str">
        <f>IFERROR(IF(VLOOKUP(AF$9,'Quadro Geral'!$D$9:$H$43,3,FALSE)='Matriz Objetivos x Projetos'!$B10,"P",IF(OR(VLOOKUP('Matriz Objetivos x Projetos'!AF$9,'Quadro Geral'!$D$9:$H$43,4,FALSE)='Matriz Objetivos x Projetos'!$B10,VLOOKUP('Matriz Objetivos x Projetos'!AF$9,'Quadro Geral'!$D$9:$H$11,5,FALSE)='Matriz Objetivos x Projetos'!$B10),"S","")),"")</f>
        <v/>
      </c>
      <c r="AG10" s="20" t="str">
        <f>IFERROR(IF(VLOOKUP(AG$9,'Quadro Geral'!$D$9:$H$43,3,FALSE)='Matriz Objetivos x Projetos'!$B10,"P",IF(OR(VLOOKUP('Matriz Objetivos x Projetos'!AG$9,'Quadro Geral'!$D$9:$H$43,4,FALSE)='Matriz Objetivos x Projetos'!$B10,VLOOKUP('Matriz Objetivos x Projetos'!AG$9,'Quadro Geral'!$D$9:$H$11,5,FALSE)='Matriz Objetivos x Projetos'!$B10),"S","")),"")</f>
        <v/>
      </c>
      <c r="AH10" s="20" t="str">
        <f>IFERROR(IF(VLOOKUP(AH$9,'Quadro Geral'!$D$9:$H$43,3,FALSE)='Matriz Objetivos x Projetos'!$B10,"P",IF(OR(VLOOKUP('Matriz Objetivos x Projetos'!AH$9,'Quadro Geral'!$D$9:$H$43,4,FALSE)='Matriz Objetivos x Projetos'!$B10,VLOOKUP('Matriz Objetivos x Projetos'!AH$9,'Quadro Geral'!$D$9:$H$11,5,FALSE)='Matriz Objetivos x Projetos'!$B10),"S","")),"")</f>
        <v/>
      </c>
      <c r="AI10" s="20" t="str">
        <f>IFERROR(IF(VLOOKUP(AI$9,'Quadro Geral'!$D$9:$H$43,3,FALSE)='Matriz Objetivos x Projetos'!$B10,"P",IF(OR(VLOOKUP('Matriz Objetivos x Projetos'!AI$9,'Quadro Geral'!$D$9:$H$43,4,FALSE)='Matriz Objetivos x Projetos'!$B10,VLOOKUP('Matriz Objetivos x Projetos'!AI$9,'Quadro Geral'!$D$9:$H$11,5,FALSE)='Matriz Objetivos x Projetos'!$B10),"S","")),"")</f>
        <v/>
      </c>
      <c r="AJ10" s="20" t="str">
        <f>IFERROR(IF(VLOOKUP(AJ$9,'Quadro Geral'!$D$9:$H$43,3,FALSE)='Matriz Objetivos x Projetos'!$B10,"P",IF(OR(VLOOKUP('Matriz Objetivos x Projetos'!AJ$9,'Quadro Geral'!$D$9:$H$43,4,FALSE)='Matriz Objetivos x Projetos'!$B10,VLOOKUP('Matriz Objetivos x Projetos'!AJ$9,'Quadro Geral'!$D$9:$H$11,5,FALSE)='Matriz Objetivos x Projetos'!$B10),"S","")),"")</f>
        <v/>
      </c>
      <c r="AK10" s="20" t="str">
        <f>IFERROR(IF(VLOOKUP(AK$9,'Quadro Geral'!$D$9:$H$43,3,FALSE)='Matriz Objetivos x Projetos'!$B10,"P",IF(OR(VLOOKUP('Matriz Objetivos x Projetos'!AK$9,'Quadro Geral'!$D$9:$H$43,4,FALSE)='Matriz Objetivos x Projetos'!$B10,VLOOKUP('Matriz Objetivos x Projetos'!AK$9,'Quadro Geral'!$D$9:$H$11,5,FALSE)='Matriz Objetivos x Projetos'!$B10),"S","")),"")</f>
        <v/>
      </c>
      <c r="AL10" s="20" t="str">
        <f>IFERROR(IF(VLOOKUP(AL$9,'Quadro Geral'!$D$9:$H$43,3,FALSE)='Matriz Objetivos x Projetos'!$B10,"P",IF(OR(VLOOKUP('Matriz Objetivos x Projetos'!AL$9,'Quadro Geral'!$D$9:$H$43,4,FALSE)='Matriz Objetivos x Projetos'!$B10,VLOOKUP('Matriz Objetivos x Projetos'!AL$9,'Quadro Geral'!$D$9:$H$11,5,FALSE)='Matriz Objetivos x Projetos'!$B10),"S","")),"")</f>
        <v/>
      </c>
      <c r="AM10" s="17">
        <f t="shared" ref="AM10:AM25" si="0">COUNTIF(C10:AL10,"x")</f>
        <v>0</v>
      </c>
      <c r="AN10" s="16" t="str">
        <f>IF(A10="",#REF!,A10)</f>
        <v>Sociedade</v>
      </c>
    </row>
    <row r="11" spans="1:48" ht="63" customHeight="1" x14ac:dyDescent="0.2">
      <c r="A11" s="386"/>
      <c r="B11" s="175" t="s">
        <v>54</v>
      </c>
      <c r="C11" s="176" t="str">
        <f>IFERROR(IF(VLOOKUP(C$9,'Quadro Geral'!$D$9:$H$43,3,FALSE)='Matriz Objetivos x Projetos'!$B11,"P",IF(OR(VLOOKUP('Matriz Objetivos x Projetos'!C$9,'Quadro Geral'!$D$9:$H$43,4,FALSE)='Matriz Objetivos x Projetos'!$B11,VLOOKUP('Matriz Objetivos x Projetos'!C$9,'Quadro Geral'!$D$9:$H$43,5,FALSE)='Matriz Objetivos x Projetos'!$B11),"S","")),"")</f>
        <v/>
      </c>
      <c r="D11" s="176" t="str">
        <f>IFERROR(IF(VLOOKUP(D$9,'Quadro Geral'!$D$9:$H$43,3,FALSE)='Matriz Objetivos x Projetos'!$B11,"P",IF(OR(VLOOKUP('Matriz Objetivos x Projetos'!D$9,'Quadro Geral'!$D$9:$H$43,4,FALSE)='Matriz Objetivos x Projetos'!$B11,VLOOKUP('Matriz Objetivos x Projetos'!D$9,'Quadro Geral'!$D$9:$H$43,5,FALSE)='Matriz Objetivos x Projetos'!$B11),"S","")),"")</f>
        <v/>
      </c>
      <c r="E11" s="176" t="str">
        <f>IFERROR(IF(VLOOKUP(E$9,'Quadro Geral'!$D$9:$H$43,3,FALSE)='Matriz Objetivos x Projetos'!$B11,"P",IF(OR(VLOOKUP('Matriz Objetivos x Projetos'!E$9,'Quadro Geral'!$D$9:$H$43,4,FALSE)='Matriz Objetivos x Projetos'!$B11,VLOOKUP('Matriz Objetivos x Projetos'!E$9,'Quadro Geral'!$D$9:$H$43,5,FALSE)='Matriz Objetivos x Projetos'!$B11),"S","")),"")</f>
        <v/>
      </c>
      <c r="F11" s="176" t="str">
        <f>IFERROR(IF(VLOOKUP(F$9,'Quadro Geral'!$D$9:$H$43,3,FALSE)='Matriz Objetivos x Projetos'!$B11,"P",IF(OR(VLOOKUP('Matriz Objetivos x Projetos'!F$9,'Quadro Geral'!$D$9:$H$43,4,FALSE)='Matriz Objetivos x Projetos'!$B11,VLOOKUP('Matriz Objetivos x Projetos'!F$9,'Quadro Geral'!$D$9:$H$43,5,FALSE)='Matriz Objetivos x Projetos'!$B11),"S","")),"")</f>
        <v/>
      </c>
      <c r="G11" s="176" t="str">
        <f>IFERROR(IF(VLOOKUP(G$9,'Quadro Geral'!$D$9:$H$43,3,FALSE)='Matriz Objetivos x Projetos'!$B11,"P",IF(OR(VLOOKUP('Matriz Objetivos x Projetos'!G$9,'Quadro Geral'!$D$9:$H$43,4,FALSE)='Matriz Objetivos x Projetos'!$B11,VLOOKUP('Matriz Objetivos x Projetos'!G$9,'Quadro Geral'!$D$9:$H$43,5,FALSE)='Matriz Objetivos x Projetos'!$B11),"S","")),"")</f>
        <v/>
      </c>
      <c r="H11" s="176" t="str">
        <f>IFERROR(IF(VLOOKUP(H$9,'Quadro Geral'!$D$9:$H$43,3,FALSE)='Matriz Objetivos x Projetos'!$B11,"P",IF(OR(VLOOKUP('Matriz Objetivos x Projetos'!H$9,'Quadro Geral'!$D$9:$H$43,4,FALSE)='Matriz Objetivos x Projetos'!$B11,VLOOKUP('Matriz Objetivos x Projetos'!H$9,'Quadro Geral'!$D$9:$H$43,5,FALSE)='Matriz Objetivos x Projetos'!$B11),"S","")),"")</f>
        <v/>
      </c>
      <c r="I11" s="176" t="str">
        <f>IFERROR(IF(VLOOKUP(I$9,'Quadro Geral'!$D$9:$H$43,3,FALSE)='Matriz Objetivos x Projetos'!$B11,"P",IF(OR(VLOOKUP('Matriz Objetivos x Projetos'!I$9,'Quadro Geral'!$D$9:$H$43,4,FALSE)='Matriz Objetivos x Projetos'!$B11,VLOOKUP('Matriz Objetivos x Projetos'!I$9,'Quadro Geral'!$D$9:$H$43,5,FALSE)='Matriz Objetivos x Projetos'!$B11),"S","")),"")</f>
        <v/>
      </c>
      <c r="J11" s="176" t="str">
        <f>IFERROR(IF(VLOOKUP(J$9,'Quadro Geral'!$D$9:$H$43,3,FALSE)='Matriz Objetivos x Projetos'!$B11,"P",IF(OR(VLOOKUP('Matriz Objetivos x Projetos'!J$9,'Quadro Geral'!$D$9:$H$43,4,FALSE)='Matriz Objetivos x Projetos'!$B11,VLOOKUP('Matriz Objetivos x Projetos'!J$9,'Quadro Geral'!$D$9:$H$43,5,FALSE)='Matriz Objetivos x Projetos'!$B11),"S","")),"")</f>
        <v/>
      </c>
      <c r="K11" s="176" t="str">
        <f>IFERROR(IF(VLOOKUP(K$9,'Quadro Geral'!$D$9:$H$43,3,FALSE)='Matriz Objetivos x Projetos'!$B11,"P",IF(OR(VLOOKUP('Matriz Objetivos x Projetos'!K$9,'Quadro Geral'!$D$9:$H$43,4,FALSE)='Matriz Objetivos x Projetos'!$B11,VLOOKUP('Matriz Objetivos x Projetos'!K$9,'Quadro Geral'!$D$9:$H$43,5,FALSE)='Matriz Objetivos x Projetos'!$B11),"S","")),"")</f>
        <v/>
      </c>
      <c r="L11" s="176" t="str">
        <f>IFERROR(IF(VLOOKUP(L$9,'Quadro Geral'!$D$9:$H$43,3,FALSE)='Matriz Objetivos x Projetos'!$B11,"P",IF(OR(VLOOKUP('Matriz Objetivos x Projetos'!L$9,'Quadro Geral'!$D$9:$H$43,4,FALSE)='Matriz Objetivos x Projetos'!$B11,VLOOKUP('Matriz Objetivos x Projetos'!L$9,'Quadro Geral'!$D$9:$H$43,5,FALSE)='Matriz Objetivos x Projetos'!$B11),"S","")),"")</f>
        <v/>
      </c>
      <c r="M11" s="176" t="str">
        <f>IFERROR(IF(VLOOKUP(M$9,'Quadro Geral'!$D$9:$H$43,3,FALSE)='Matriz Objetivos x Projetos'!$B11,"P",IF(OR(VLOOKUP('Matriz Objetivos x Projetos'!M$9,'Quadro Geral'!$D$9:$H$43,4,FALSE)='Matriz Objetivos x Projetos'!$B11,VLOOKUP('Matriz Objetivos x Projetos'!M$9,'Quadro Geral'!$D$9:$H$43,5,FALSE)='Matriz Objetivos x Projetos'!$B11),"S","")),"")</f>
        <v/>
      </c>
      <c r="N11" s="176" t="str">
        <f>IFERROR(IF(VLOOKUP(N$9,'Quadro Geral'!$D$9:$H$43,3,FALSE)='Matriz Objetivos x Projetos'!$B11,"P",IF(OR(VLOOKUP('Matriz Objetivos x Projetos'!N$9,'Quadro Geral'!$D$9:$H$43,4,FALSE)='Matriz Objetivos x Projetos'!$B11,VLOOKUP('Matriz Objetivos x Projetos'!N$9,'Quadro Geral'!$D$9:$H$43,5,FALSE)='Matriz Objetivos x Projetos'!$B11),"S","")),"")</f>
        <v/>
      </c>
      <c r="O11" s="176" t="str">
        <f>IFERROR(IF(VLOOKUP(O$9,'Quadro Geral'!$D$9:$H$43,3,FALSE)='Matriz Objetivos x Projetos'!$B11,"P",IF(OR(VLOOKUP('Matriz Objetivos x Projetos'!O$9,'Quadro Geral'!$D$9:$H$43,4,FALSE)='Matriz Objetivos x Projetos'!$B11,VLOOKUP('Matriz Objetivos x Projetos'!O$9,'Quadro Geral'!$D$9:$H$43,5,FALSE)='Matriz Objetivos x Projetos'!$B11),"S","")),"")</f>
        <v/>
      </c>
      <c r="P11" s="176" t="str">
        <f>IFERROR(IF(VLOOKUP(P$9,'Quadro Geral'!$D$9:$H$43,3,FALSE)='Matriz Objetivos x Projetos'!$B11,"P",IF(OR(VLOOKUP('Matriz Objetivos x Projetos'!P$9,'Quadro Geral'!$D$9:$H$43,4,FALSE)='Matriz Objetivos x Projetos'!$B11,VLOOKUP('Matriz Objetivos x Projetos'!P$9,'Quadro Geral'!$D$9:$H$43,5,FALSE)='Matriz Objetivos x Projetos'!$B11),"S","")),"")</f>
        <v/>
      </c>
      <c r="Q11" s="176" t="str">
        <f>IFERROR(IF(VLOOKUP(Q$9,'Quadro Geral'!$D$9:$H$43,3,FALSE)='Matriz Objetivos x Projetos'!$B11,"P",IF(OR(VLOOKUP('Matriz Objetivos x Projetos'!Q$9,'Quadro Geral'!$D$9:$H$43,4,FALSE)='Matriz Objetivos x Projetos'!$B11,VLOOKUP('Matriz Objetivos x Projetos'!Q$9,'Quadro Geral'!$D$9:$H$43,5,FALSE)='Matriz Objetivos x Projetos'!$B11),"S","")),"")</f>
        <v/>
      </c>
      <c r="R11" s="176" t="str">
        <f>IFERROR(IF(VLOOKUP(R$9,'Quadro Geral'!$D$9:$H$43,3,FALSE)='Matriz Objetivos x Projetos'!$B11,"P",IF(OR(VLOOKUP('Matriz Objetivos x Projetos'!R$9,'Quadro Geral'!$D$9:$H$43,4,FALSE)='Matriz Objetivos x Projetos'!$B11,VLOOKUP('Matriz Objetivos x Projetos'!R$9,'Quadro Geral'!$D$9:$H$43,5,FALSE)='Matriz Objetivos x Projetos'!$B11),"S","")),"")</f>
        <v/>
      </c>
      <c r="S11" s="176" t="str">
        <f>IFERROR(IF(VLOOKUP(S$9,'Quadro Geral'!$D$9:$H$43,3,FALSE)='Matriz Objetivos x Projetos'!$B11,"P",IF(OR(VLOOKUP('Matriz Objetivos x Projetos'!S$9,'Quadro Geral'!$D$9:$H$43,4,FALSE)='Matriz Objetivos x Projetos'!$B11,VLOOKUP('Matriz Objetivos x Projetos'!S$9,'Quadro Geral'!$D$9:$H$43,5,FALSE)='Matriz Objetivos x Projetos'!$B11),"S","")),"")</f>
        <v/>
      </c>
      <c r="T11" s="176" t="str">
        <f>IFERROR(IF(VLOOKUP(T$9,'Quadro Geral'!$D$9:$H$43,3,FALSE)='Matriz Objetivos x Projetos'!$B11,"P",IF(OR(VLOOKUP('Matriz Objetivos x Projetos'!T$9,'Quadro Geral'!$D$9:$H$43,4,FALSE)='Matriz Objetivos x Projetos'!$B11,VLOOKUP('Matriz Objetivos x Projetos'!T$9,'Quadro Geral'!$D$9:$H$43,5,FALSE)='Matriz Objetivos x Projetos'!$B11),"S","")),"")</f>
        <v/>
      </c>
      <c r="U11" s="176" t="str">
        <f>IFERROR(IF(VLOOKUP(U$9,'Quadro Geral'!$D$9:$H$43,3,FALSE)='Matriz Objetivos x Projetos'!$B11,"P",IF(OR(VLOOKUP('Matriz Objetivos x Projetos'!U$9,'Quadro Geral'!$D$9:$H$43,4,FALSE)='Matriz Objetivos x Projetos'!$B11,VLOOKUP('Matriz Objetivos x Projetos'!U$9,'Quadro Geral'!$D$9:$H$43,5,FALSE)='Matriz Objetivos x Projetos'!$B11),"S","")),"")</f>
        <v/>
      </c>
      <c r="V11" s="176" t="str">
        <f>IFERROR(IF(VLOOKUP(V$9,'Quadro Geral'!$D$9:$H$43,3,FALSE)='Matriz Objetivos x Projetos'!$B11,"P",IF(OR(VLOOKUP('Matriz Objetivos x Projetos'!V$9,'Quadro Geral'!$D$9:$H$43,4,FALSE)='Matriz Objetivos x Projetos'!$B11,VLOOKUP('Matriz Objetivos x Projetos'!V$9,'Quadro Geral'!$D$9:$H$43,5,FALSE)='Matriz Objetivos x Projetos'!$B11),"S","")),"")</f>
        <v/>
      </c>
      <c r="W11" s="176" t="str">
        <f>IFERROR(IF(VLOOKUP(W$9,'Quadro Geral'!$D$9:$H$43,3,FALSE)='Matriz Objetivos x Projetos'!$B11,"P",IF(OR(VLOOKUP('Matriz Objetivos x Projetos'!W$9,'Quadro Geral'!$D$9:$H$43,4,FALSE)='Matriz Objetivos x Projetos'!$B11,VLOOKUP('Matriz Objetivos x Projetos'!W$9,'Quadro Geral'!$D$9:$H$43,5,FALSE)='Matriz Objetivos x Projetos'!$B11),"S","")),"")</f>
        <v/>
      </c>
      <c r="X11" s="176" t="str">
        <f>IFERROR(IF(VLOOKUP(X$9,'Quadro Geral'!$D$9:$H$43,3,FALSE)='Matriz Objetivos x Projetos'!$B11,"P",IF(OR(VLOOKUP('Matriz Objetivos x Projetos'!X$9,'Quadro Geral'!$D$9:$H$43,4,FALSE)='Matriz Objetivos x Projetos'!$B11,VLOOKUP('Matriz Objetivos x Projetos'!X$9,'Quadro Geral'!$D$9:$H$43,5,FALSE)='Matriz Objetivos x Projetos'!$B11),"S","")),"")</f>
        <v/>
      </c>
      <c r="Y11" s="176" t="str">
        <f>IFERROR(IF(VLOOKUP(Y$9,'Quadro Geral'!$D$9:$H$43,3,FALSE)='Matriz Objetivos x Projetos'!$B11,"P",IF(OR(VLOOKUP('Matriz Objetivos x Projetos'!Y$9,'Quadro Geral'!$D$9:$H$43,4,FALSE)='Matriz Objetivos x Projetos'!$B11,VLOOKUP('Matriz Objetivos x Projetos'!Y$9,'Quadro Geral'!$D$9:$H$43,5,FALSE)='Matriz Objetivos x Projetos'!$B11),"S","")),"")</f>
        <v/>
      </c>
      <c r="Z11" s="176" t="str">
        <f>IFERROR(IF(VLOOKUP(Z$9,'Quadro Geral'!$D$9:$H$43,3,FALSE)='Matriz Objetivos x Projetos'!$B11,"P",IF(OR(VLOOKUP('Matriz Objetivos x Projetos'!Z$9,'Quadro Geral'!$D$9:$H$43,4,FALSE)='Matriz Objetivos x Projetos'!$B11,VLOOKUP('Matriz Objetivos x Projetos'!Z$9,'Quadro Geral'!$D$9:$H$43,5,FALSE)='Matriz Objetivos x Projetos'!$B11),"S","")),"")</f>
        <v/>
      </c>
      <c r="AA11" s="176" t="str">
        <f>IFERROR(IF(VLOOKUP(AA$9,'Quadro Geral'!$D$9:$H$43,3,FALSE)='Matriz Objetivos x Projetos'!$B11,"P",IF(OR(VLOOKUP('Matriz Objetivos x Projetos'!AA$9,'Quadro Geral'!$D$9:$H$43,4,FALSE)='Matriz Objetivos x Projetos'!$B11,VLOOKUP('Matriz Objetivos x Projetos'!AA$9,'Quadro Geral'!$D$9:$H$43,5,FALSE)='Matriz Objetivos x Projetos'!$B11),"S","")),"")</f>
        <v/>
      </c>
      <c r="AB11" s="176" t="str">
        <f>IFERROR(IF(VLOOKUP(AB$9,'Quadro Geral'!$D$9:$H$43,3,FALSE)='Matriz Objetivos x Projetos'!$B11,"P",IF(OR(VLOOKUP('Matriz Objetivos x Projetos'!AB$9,'Quadro Geral'!$D$9:$H$43,4,FALSE)='Matriz Objetivos x Projetos'!$B11,VLOOKUP('Matriz Objetivos x Projetos'!AB$9,'Quadro Geral'!$D$9:$H$43,5,FALSE)='Matriz Objetivos x Projetos'!$B11),"S","")),"")</f>
        <v/>
      </c>
      <c r="AC11" s="176" t="str">
        <f>IFERROR(IF(VLOOKUP(AC$9,'Quadro Geral'!$D$9:$H$43,3,FALSE)='Matriz Objetivos x Projetos'!$B11,"P",IF(OR(VLOOKUP('Matriz Objetivos x Projetos'!AC$9,'Quadro Geral'!$D$9:$H$43,4,FALSE)='Matriz Objetivos x Projetos'!$B11,VLOOKUP('Matriz Objetivos x Projetos'!AC$9,'Quadro Geral'!$D$9:$H$43,5,FALSE)='Matriz Objetivos x Projetos'!$B11),"S","")),"")</f>
        <v/>
      </c>
      <c r="AD11" s="176" t="str">
        <f>IFERROR(IF(VLOOKUP(AD$9,'Quadro Geral'!$D$9:$H$43,3,FALSE)='Matriz Objetivos x Projetos'!$B11,"P",IF(OR(VLOOKUP('Matriz Objetivos x Projetos'!AD$9,'Quadro Geral'!$D$9:$H$43,4,FALSE)='Matriz Objetivos x Projetos'!$B11,VLOOKUP('Matriz Objetivos x Projetos'!AD$9,'Quadro Geral'!$D$9:$H$43,5,FALSE)='Matriz Objetivos x Projetos'!$B11),"S","")),"")</f>
        <v/>
      </c>
      <c r="AE11" s="176" t="str">
        <f>IFERROR(IF(VLOOKUP(AE$9,'Quadro Geral'!$D$9:$H$43,3,FALSE)='Matriz Objetivos x Projetos'!$B11,"P",IF(OR(VLOOKUP('Matriz Objetivos x Projetos'!AE$9,'Quadro Geral'!$D$9:$H$43,4,FALSE)='Matriz Objetivos x Projetos'!$B11,VLOOKUP('Matriz Objetivos x Projetos'!AE$9,'Quadro Geral'!$D$9:$H$11,5,FALSE)='Matriz Objetivos x Projetos'!$B11),"S","")),"")</f>
        <v/>
      </c>
      <c r="AF11" s="176" t="str">
        <f>IFERROR(IF(VLOOKUP(AF$9,'Quadro Geral'!$D$9:$H$43,3,FALSE)='Matriz Objetivos x Projetos'!$B11,"P",IF(OR(VLOOKUP('Matriz Objetivos x Projetos'!AF$9,'Quadro Geral'!$D$9:$H$43,4,FALSE)='Matriz Objetivos x Projetos'!$B11,VLOOKUP('Matriz Objetivos x Projetos'!AF$9,'Quadro Geral'!$D$9:$H$11,5,FALSE)='Matriz Objetivos x Projetos'!$B11),"S","")),"")</f>
        <v/>
      </c>
      <c r="AG11" s="20" t="str">
        <f>IFERROR(IF(VLOOKUP(AG$9,'Quadro Geral'!$D$9:$H$43,3,FALSE)='Matriz Objetivos x Projetos'!$B11,"P",IF(OR(VLOOKUP('Matriz Objetivos x Projetos'!AG$9,'Quadro Geral'!$D$9:$H$43,4,FALSE)='Matriz Objetivos x Projetos'!$B11,VLOOKUP('Matriz Objetivos x Projetos'!AG$9,'Quadro Geral'!$D$9:$H$11,5,FALSE)='Matriz Objetivos x Projetos'!$B11),"S","")),"")</f>
        <v/>
      </c>
      <c r="AH11" s="20" t="str">
        <f>IFERROR(IF(VLOOKUP(AH$9,'Quadro Geral'!$D$9:$H$43,3,FALSE)='Matriz Objetivos x Projetos'!$B11,"P",IF(OR(VLOOKUP('Matriz Objetivos x Projetos'!AH$9,'Quadro Geral'!$D$9:$H$43,4,FALSE)='Matriz Objetivos x Projetos'!$B11,VLOOKUP('Matriz Objetivos x Projetos'!AH$9,'Quadro Geral'!$D$9:$H$11,5,FALSE)='Matriz Objetivos x Projetos'!$B11),"S","")),"")</f>
        <v/>
      </c>
      <c r="AI11" s="20" t="str">
        <f>IFERROR(IF(VLOOKUP(AI$9,'Quadro Geral'!$D$9:$H$43,3,FALSE)='Matriz Objetivos x Projetos'!$B11,"P",IF(OR(VLOOKUP('Matriz Objetivos x Projetos'!AI$9,'Quadro Geral'!$D$9:$H$43,4,FALSE)='Matriz Objetivos x Projetos'!$B11,VLOOKUP('Matriz Objetivos x Projetos'!AI$9,'Quadro Geral'!$D$9:$H$11,5,FALSE)='Matriz Objetivos x Projetos'!$B11),"S","")),"")</f>
        <v/>
      </c>
      <c r="AJ11" s="20" t="str">
        <f>IFERROR(IF(VLOOKUP(AJ$9,'Quadro Geral'!$D$9:$H$43,3,FALSE)='Matriz Objetivos x Projetos'!$B11,"P",IF(OR(VLOOKUP('Matriz Objetivos x Projetos'!AJ$9,'Quadro Geral'!$D$9:$H$43,4,FALSE)='Matriz Objetivos x Projetos'!$B11,VLOOKUP('Matriz Objetivos x Projetos'!AJ$9,'Quadro Geral'!$D$9:$H$11,5,FALSE)='Matriz Objetivos x Projetos'!$B11),"S","")),"")</f>
        <v/>
      </c>
      <c r="AK11" s="20" t="str">
        <f>IFERROR(IF(VLOOKUP(AK$9,'Quadro Geral'!$D$9:$H$43,3,FALSE)='Matriz Objetivos x Projetos'!$B11,"P",IF(OR(VLOOKUP('Matriz Objetivos x Projetos'!AK$9,'Quadro Geral'!$D$9:$H$43,4,FALSE)='Matriz Objetivos x Projetos'!$B11,VLOOKUP('Matriz Objetivos x Projetos'!AK$9,'Quadro Geral'!$D$9:$H$11,5,FALSE)='Matriz Objetivos x Projetos'!$B11),"S","")),"")</f>
        <v/>
      </c>
      <c r="AL11" s="20" t="str">
        <f>IFERROR(IF(VLOOKUP(AL$9,'Quadro Geral'!$D$9:$H$43,3,FALSE)='Matriz Objetivos x Projetos'!$B11,"P",IF(OR(VLOOKUP('Matriz Objetivos x Projetos'!AL$9,'Quadro Geral'!$D$9:$H$43,4,FALSE)='Matriz Objetivos x Projetos'!$B11,VLOOKUP('Matriz Objetivos x Projetos'!AL$9,'Quadro Geral'!$D$9:$H$11,5,FALSE)='Matriz Objetivos x Projetos'!$B11),"S","")),"")</f>
        <v/>
      </c>
      <c r="AM11" s="17">
        <f t="shared" si="0"/>
        <v>0</v>
      </c>
      <c r="AN11" s="16" t="str">
        <f t="shared" ref="AN11:AN25" si="1">IF(A11="",AN10,A11)</f>
        <v>Sociedade</v>
      </c>
    </row>
    <row r="12" spans="1:48" ht="63" customHeight="1" x14ac:dyDescent="0.2">
      <c r="A12" s="385" t="s">
        <v>109</v>
      </c>
      <c r="B12" s="175" t="s">
        <v>55</v>
      </c>
      <c r="C12" s="176" t="str">
        <f>IFERROR(IF(VLOOKUP(C$9,'Quadro Geral'!$D$9:$H$43,3,FALSE)='Matriz Objetivos x Projetos'!$B12,"P",IF(OR(VLOOKUP('Matriz Objetivos x Projetos'!C$9,'Quadro Geral'!$D$9:$H$43,4,FALSE)='Matriz Objetivos x Projetos'!$B12,VLOOKUP('Matriz Objetivos x Projetos'!C$9,'Quadro Geral'!$D$9:$H$43,5,FALSE)='Matriz Objetivos x Projetos'!$B12),"S","")),"")</f>
        <v/>
      </c>
      <c r="D12" s="176" t="str">
        <f>IFERROR(IF(VLOOKUP(D$9,'Quadro Geral'!$D$9:$H$43,3,FALSE)='Matriz Objetivos x Projetos'!$B12,"P",IF(OR(VLOOKUP('Matriz Objetivos x Projetos'!D$9,'Quadro Geral'!$D$9:$H$43,4,FALSE)='Matriz Objetivos x Projetos'!$B12,VLOOKUP('Matriz Objetivos x Projetos'!D$9,'Quadro Geral'!$D$9:$H$43,5,FALSE)='Matriz Objetivos x Projetos'!$B12),"S","")),"")</f>
        <v/>
      </c>
      <c r="E12" s="176" t="str">
        <f>IFERROR(IF(VLOOKUP(E$9,'Quadro Geral'!$D$9:$H$43,3,FALSE)='Matriz Objetivos x Projetos'!$B12,"P",IF(OR(VLOOKUP('Matriz Objetivos x Projetos'!E$9,'Quadro Geral'!$D$9:$H$43,4,FALSE)='Matriz Objetivos x Projetos'!$B12,VLOOKUP('Matriz Objetivos x Projetos'!E$9,'Quadro Geral'!$D$9:$H$43,5,FALSE)='Matriz Objetivos x Projetos'!$B12),"S","")),"")</f>
        <v>S</v>
      </c>
      <c r="F12" s="176" t="str">
        <f>IFERROR(IF(VLOOKUP(F$9,'Quadro Geral'!$D$9:$H$43,3,FALSE)='Matriz Objetivos x Projetos'!$B12,"P",IF(OR(VLOOKUP('Matriz Objetivos x Projetos'!F$9,'Quadro Geral'!$D$9:$H$43,4,FALSE)='Matriz Objetivos x Projetos'!$B12,VLOOKUP('Matriz Objetivos x Projetos'!F$9,'Quadro Geral'!$D$9:$H$43,5,FALSE)='Matriz Objetivos x Projetos'!$B12),"S","")),"")</f>
        <v>P</v>
      </c>
      <c r="G12" s="176" t="str">
        <f>IFERROR(IF(VLOOKUP(G$9,'Quadro Geral'!$D$9:$H$43,3,FALSE)='Matriz Objetivos x Projetos'!$B12,"P",IF(OR(VLOOKUP('Matriz Objetivos x Projetos'!G$9,'Quadro Geral'!$D$9:$H$43,4,FALSE)='Matriz Objetivos x Projetos'!$B12,VLOOKUP('Matriz Objetivos x Projetos'!G$9,'Quadro Geral'!$D$9:$H$43,5,FALSE)='Matriz Objetivos x Projetos'!$B12),"S","")),"")</f>
        <v/>
      </c>
      <c r="H12" s="176" t="str">
        <f>IFERROR(IF(VLOOKUP(H$9,'Quadro Geral'!$D$9:$H$43,3,FALSE)='Matriz Objetivos x Projetos'!$B12,"P",IF(OR(VLOOKUP('Matriz Objetivos x Projetos'!H$9,'Quadro Geral'!$D$9:$H$43,4,FALSE)='Matriz Objetivos x Projetos'!$B12,VLOOKUP('Matriz Objetivos x Projetos'!H$9,'Quadro Geral'!$D$9:$H$43,5,FALSE)='Matriz Objetivos x Projetos'!$B12),"S","")),"")</f>
        <v/>
      </c>
      <c r="I12" s="176" t="str">
        <f>IFERROR(IF(VLOOKUP(I$9,'Quadro Geral'!$D$9:$H$43,3,FALSE)='Matriz Objetivos x Projetos'!$B12,"P",IF(OR(VLOOKUP('Matriz Objetivos x Projetos'!I$9,'Quadro Geral'!$D$9:$H$43,4,FALSE)='Matriz Objetivos x Projetos'!$B12,VLOOKUP('Matriz Objetivos x Projetos'!I$9,'Quadro Geral'!$D$9:$H$43,5,FALSE)='Matriz Objetivos x Projetos'!$B12),"S","")),"")</f>
        <v/>
      </c>
      <c r="J12" s="176" t="str">
        <f>IFERROR(IF(VLOOKUP(J$9,'Quadro Geral'!$D$9:$H$43,3,FALSE)='Matriz Objetivos x Projetos'!$B12,"P",IF(OR(VLOOKUP('Matriz Objetivos x Projetos'!J$9,'Quadro Geral'!$D$9:$H$43,4,FALSE)='Matriz Objetivos x Projetos'!$B12,VLOOKUP('Matriz Objetivos x Projetos'!J$9,'Quadro Geral'!$D$9:$H$43,5,FALSE)='Matriz Objetivos x Projetos'!$B12),"S","")),"")</f>
        <v/>
      </c>
      <c r="K12" s="176" t="str">
        <f>IFERROR(IF(VLOOKUP(K$9,'Quadro Geral'!$D$9:$H$43,3,FALSE)='Matriz Objetivos x Projetos'!$B12,"P",IF(OR(VLOOKUP('Matriz Objetivos x Projetos'!K$9,'Quadro Geral'!$D$9:$H$43,4,FALSE)='Matriz Objetivos x Projetos'!$B12,VLOOKUP('Matriz Objetivos x Projetos'!K$9,'Quadro Geral'!$D$9:$H$43,5,FALSE)='Matriz Objetivos x Projetos'!$B12),"S","")),"")</f>
        <v>P</v>
      </c>
      <c r="L12" s="176" t="str">
        <f>IFERROR(IF(VLOOKUP(L$9,'Quadro Geral'!$D$9:$H$43,3,FALSE)='Matriz Objetivos x Projetos'!$B12,"P",IF(OR(VLOOKUP('Matriz Objetivos x Projetos'!L$9,'Quadro Geral'!$D$9:$H$43,4,FALSE)='Matriz Objetivos x Projetos'!$B12,VLOOKUP('Matriz Objetivos x Projetos'!L$9,'Quadro Geral'!$D$9:$H$43,5,FALSE)='Matriz Objetivos x Projetos'!$B12),"S","")),"")</f>
        <v/>
      </c>
      <c r="M12" s="176" t="str">
        <f>IFERROR(IF(VLOOKUP(M$9,'Quadro Geral'!$D$9:$H$43,3,FALSE)='Matriz Objetivos x Projetos'!$B12,"P",IF(OR(VLOOKUP('Matriz Objetivos x Projetos'!M$9,'Quadro Geral'!$D$9:$H$43,4,FALSE)='Matriz Objetivos x Projetos'!$B12,VLOOKUP('Matriz Objetivos x Projetos'!M$9,'Quadro Geral'!$D$9:$H$43,5,FALSE)='Matriz Objetivos x Projetos'!$B12),"S","")),"")</f>
        <v/>
      </c>
      <c r="N12" s="176" t="str">
        <f>IFERROR(IF(VLOOKUP(N$9,'Quadro Geral'!$D$9:$H$43,3,FALSE)='Matriz Objetivos x Projetos'!$B12,"P",IF(OR(VLOOKUP('Matriz Objetivos x Projetos'!N$9,'Quadro Geral'!$D$9:$H$43,4,FALSE)='Matriz Objetivos x Projetos'!$B12,VLOOKUP('Matriz Objetivos x Projetos'!N$9,'Quadro Geral'!$D$9:$H$43,5,FALSE)='Matriz Objetivos x Projetos'!$B12),"S","")),"")</f>
        <v/>
      </c>
      <c r="O12" s="176" t="str">
        <f>IFERROR(IF(VLOOKUP(O$9,'Quadro Geral'!$D$9:$H$43,3,FALSE)='Matriz Objetivos x Projetos'!$B12,"P",IF(OR(VLOOKUP('Matriz Objetivos x Projetos'!O$9,'Quadro Geral'!$D$9:$H$43,4,FALSE)='Matriz Objetivos x Projetos'!$B12,VLOOKUP('Matriz Objetivos x Projetos'!O$9,'Quadro Geral'!$D$9:$H$43,5,FALSE)='Matriz Objetivos x Projetos'!$B12),"S","")),"")</f>
        <v/>
      </c>
      <c r="P12" s="176" t="str">
        <f>IFERROR(IF(VLOOKUP(P$9,'Quadro Geral'!$D$9:$H$43,3,FALSE)='Matriz Objetivos x Projetos'!$B12,"P",IF(OR(VLOOKUP('Matriz Objetivos x Projetos'!P$9,'Quadro Geral'!$D$9:$H$43,4,FALSE)='Matriz Objetivos x Projetos'!$B12,VLOOKUP('Matriz Objetivos x Projetos'!P$9,'Quadro Geral'!$D$9:$H$43,5,FALSE)='Matriz Objetivos x Projetos'!$B12),"S","")),"")</f>
        <v/>
      </c>
      <c r="Q12" s="176" t="str">
        <f>IFERROR(IF(VLOOKUP(Q$9,'Quadro Geral'!$D$9:$H$43,3,FALSE)='Matriz Objetivos x Projetos'!$B12,"P",IF(OR(VLOOKUP('Matriz Objetivos x Projetos'!Q$9,'Quadro Geral'!$D$9:$H$43,4,FALSE)='Matriz Objetivos x Projetos'!$B12,VLOOKUP('Matriz Objetivos x Projetos'!Q$9,'Quadro Geral'!$D$9:$H$43,5,FALSE)='Matriz Objetivos x Projetos'!$B12),"S","")),"")</f>
        <v/>
      </c>
      <c r="R12" s="176" t="str">
        <f>IFERROR(IF(VLOOKUP(R$9,'Quadro Geral'!$D$9:$H$43,3,FALSE)='Matriz Objetivos x Projetos'!$B12,"P",IF(OR(VLOOKUP('Matriz Objetivos x Projetos'!R$9,'Quadro Geral'!$D$9:$H$43,4,FALSE)='Matriz Objetivos x Projetos'!$B12,VLOOKUP('Matriz Objetivos x Projetos'!R$9,'Quadro Geral'!$D$9:$H$43,5,FALSE)='Matriz Objetivos x Projetos'!$B12),"S","")),"")</f>
        <v/>
      </c>
      <c r="S12" s="176" t="str">
        <f>IFERROR(IF(VLOOKUP(S$9,'Quadro Geral'!$D$9:$H$43,3,FALSE)='Matriz Objetivos x Projetos'!$B12,"P",IF(OR(VLOOKUP('Matriz Objetivos x Projetos'!S$9,'Quadro Geral'!$D$9:$H$43,4,FALSE)='Matriz Objetivos x Projetos'!$B12,VLOOKUP('Matriz Objetivos x Projetos'!S$9,'Quadro Geral'!$D$9:$H$43,5,FALSE)='Matriz Objetivos x Projetos'!$B12),"S","")),"")</f>
        <v/>
      </c>
      <c r="T12" s="176" t="str">
        <f>IFERROR(IF(VLOOKUP(T$9,'Quadro Geral'!$D$9:$H$43,3,FALSE)='Matriz Objetivos x Projetos'!$B12,"P",IF(OR(VLOOKUP('Matriz Objetivos x Projetos'!T$9,'Quadro Geral'!$D$9:$H$43,4,FALSE)='Matriz Objetivos x Projetos'!$B12,VLOOKUP('Matriz Objetivos x Projetos'!T$9,'Quadro Geral'!$D$9:$H$43,5,FALSE)='Matriz Objetivos x Projetos'!$B12),"S","")),"")</f>
        <v/>
      </c>
      <c r="U12" s="176" t="str">
        <f>IFERROR(IF(VLOOKUP(U$9,'Quadro Geral'!$D$9:$H$43,3,FALSE)='Matriz Objetivos x Projetos'!$B12,"P",IF(OR(VLOOKUP('Matriz Objetivos x Projetos'!U$9,'Quadro Geral'!$D$9:$H$43,4,FALSE)='Matriz Objetivos x Projetos'!$B12,VLOOKUP('Matriz Objetivos x Projetos'!U$9,'Quadro Geral'!$D$9:$H$43,5,FALSE)='Matriz Objetivos x Projetos'!$B12),"S","")),"")</f>
        <v/>
      </c>
      <c r="V12" s="176" t="str">
        <f>IFERROR(IF(VLOOKUP(V$9,'Quadro Geral'!$D$9:$H$43,3,FALSE)='Matriz Objetivos x Projetos'!$B12,"P",IF(OR(VLOOKUP('Matriz Objetivos x Projetos'!V$9,'Quadro Geral'!$D$9:$H$43,4,FALSE)='Matriz Objetivos x Projetos'!$B12,VLOOKUP('Matriz Objetivos x Projetos'!V$9,'Quadro Geral'!$D$9:$H$43,5,FALSE)='Matriz Objetivos x Projetos'!$B12),"S","")),"")</f>
        <v/>
      </c>
      <c r="W12" s="176" t="str">
        <f>IFERROR(IF(VLOOKUP(W$9,'Quadro Geral'!$D$9:$H$43,3,FALSE)='Matriz Objetivos x Projetos'!$B12,"P",IF(OR(VLOOKUP('Matriz Objetivos x Projetos'!W$9,'Quadro Geral'!$D$9:$H$43,4,FALSE)='Matriz Objetivos x Projetos'!$B12,VLOOKUP('Matriz Objetivos x Projetos'!W$9,'Quadro Geral'!$D$9:$H$43,5,FALSE)='Matriz Objetivos x Projetos'!$B12),"S","")),"")</f>
        <v/>
      </c>
      <c r="X12" s="176" t="str">
        <f>IFERROR(IF(VLOOKUP(X$9,'Quadro Geral'!$D$9:$H$43,3,FALSE)='Matriz Objetivos x Projetos'!$B12,"P",IF(OR(VLOOKUP('Matriz Objetivos x Projetos'!X$9,'Quadro Geral'!$D$9:$H$43,4,FALSE)='Matriz Objetivos x Projetos'!$B12,VLOOKUP('Matriz Objetivos x Projetos'!X$9,'Quadro Geral'!$D$9:$H$43,5,FALSE)='Matriz Objetivos x Projetos'!$B12),"S","")),"")</f>
        <v/>
      </c>
      <c r="Y12" s="176" t="str">
        <f>IFERROR(IF(VLOOKUP(Y$9,'Quadro Geral'!$D$9:$H$43,3,FALSE)='Matriz Objetivos x Projetos'!$B12,"P",IF(OR(VLOOKUP('Matriz Objetivos x Projetos'!Y$9,'Quadro Geral'!$D$9:$H$43,4,FALSE)='Matriz Objetivos x Projetos'!$B12,VLOOKUP('Matriz Objetivos x Projetos'!Y$9,'Quadro Geral'!$D$9:$H$43,5,FALSE)='Matriz Objetivos x Projetos'!$B12),"S","")),"")</f>
        <v>P</v>
      </c>
      <c r="Z12" s="176" t="str">
        <f>IFERROR(IF(VLOOKUP(Z$9,'Quadro Geral'!$D$9:$H$43,3,FALSE)='Matriz Objetivos x Projetos'!$B12,"P",IF(OR(VLOOKUP('Matriz Objetivos x Projetos'!Z$9,'Quadro Geral'!$D$9:$H$43,4,FALSE)='Matriz Objetivos x Projetos'!$B12,VLOOKUP('Matriz Objetivos x Projetos'!Z$9,'Quadro Geral'!$D$9:$H$43,5,FALSE)='Matriz Objetivos x Projetos'!$B12),"S","")),"")</f>
        <v/>
      </c>
      <c r="AA12" s="176" t="str">
        <f>IFERROR(IF(VLOOKUP(AA$9,'Quadro Geral'!$D$9:$H$43,3,FALSE)='Matriz Objetivos x Projetos'!$B12,"P",IF(OR(VLOOKUP('Matriz Objetivos x Projetos'!AA$9,'Quadro Geral'!$D$9:$H$43,4,FALSE)='Matriz Objetivos x Projetos'!$B12,VLOOKUP('Matriz Objetivos x Projetos'!AA$9,'Quadro Geral'!$D$9:$H$43,5,FALSE)='Matriz Objetivos x Projetos'!$B12),"S","")),"")</f>
        <v>P</v>
      </c>
      <c r="AB12" s="176" t="str">
        <f>IFERROR(IF(VLOOKUP(AB$9,'Quadro Geral'!$D$9:$H$43,3,FALSE)='Matriz Objetivos x Projetos'!$B12,"P",IF(OR(VLOOKUP('Matriz Objetivos x Projetos'!AB$9,'Quadro Geral'!$D$9:$H$43,4,FALSE)='Matriz Objetivos x Projetos'!$B12,VLOOKUP('Matriz Objetivos x Projetos'!AB$9,'Quadro Geral'!$D$9:$H$43,5,FALSE)='Matriz Objetivos x Projetos'!$B12),"S","")),"")</f>
        <v/>
      </c>
      <c r="AC12" s="176" t="str">
        <f>IFERROR(IF(VLOOKUP(AC$9,'Quadro Geral'!$D$9:$H$43,3,FALSE)='Matriz Objetivos x Projetos'!$B12,"P",IF(OR(VLOOKUP('Matriz Objetivos x Projetos'!AC$9,'Quadro Geral'!$D$9:$H$43,4,FALSE)='Matriz Objetivos x Projetos'!$B12,VLOOKUP('Matriz Objetivos x Projetos'!AC$9,'Quadro Geral'!$D$9:$H$43,5,FALSE)='Matriz Objetivos x Projetos'!$B12),"S","")),"")</f>
        <v>P</v>
      </c>
      <c r="AD12" s="176" t="str">
        <f>IFERROR(IF(VLOOKUP(AD$9,'Quadro Geral'!$D$9:$H$43,3,FALSE)='Matriz Objetivos x Projetos'!$B12,"P",IF(OR(VLOOKUP('Matriz Objetivos x Projetos'!AD$9,'Quadro Geral'!$D$9:$H$43,4,FALSE)='Matriz Objetivos x Projetos'!$B12,VLOOKUP('Matriz Objetivos x Projetos'!AD$9,'Quadro Geral'!$D$9:$H$43,5,FALSE)='Matriz Objetivos x Projetos'!$B12),"S","")),"")</f>
        <v/>
      </c>
      <c r="AE12" s="176" t="str">
        <f>IFERROR(IF(VLOOKUP(AE$9,'Quadro Geral'!$D$9:$H$43,3,FALSE)='Matriz Objetivos x Projetos'!$B12,"P",IF(OR(VLOOKUP('Matriz Objetivos x Projetos'!AE$9,'Quadro Geral'!$D$9:$H$43,4,FALSE)='Matriz Objetivos x Projetos'!$B12,VLOOKUP('Matriz Objetivos x Projetos'!AE$9,'Quadro Geral'!$D$9:$H$11,5,FALSE)='Matriz Objetivos x Projetos'!$B12),"S","")),"")</f>
        <v/>
      </c>
      <c r="AF12" s="176" t="str">
        <f>IFERROR(IF(VLOOKUP(AF$9,'Quadro Geral'!$D$9:$H$43,3,FALSE)='Matriz Objetivos x Projetos'!$B12,"P",IF(OR(VLOOKUP('Matriz Objetivos x Projetos'!AF$9,'Quadro Geral'!$D$9:$H$43,4,FALSE)='Matriz Objetivos x Projetos'!$B12,VLOOKUP('Matriz Objetivos x Projetos'!AF$9,'Quadro Geral'!$D$9:$H$11,5,FALSE)='Matriz Objetivos x Projetos'!$B12),"S","")),"")</f>
        <v/>
      </c>
      <c r="AG12" s="20" t="str">
        <f>IFERROR(IF(VLOOKUP(AG$9,'Quadro Geral'!$D$9:$H$43,3,FALSE)='Matriz Objetivos x Projetos'!$B12,"P",IF(OR(VLOOKUP('Matriz Objetivos x Projetos'!AG$9,'Quadro Geral'!$D$9:$H$43,4,FALSE)='Matriz Objetivos x Projetos'!$B12,VLOOKUP('Matriz Objetivos x Projetos'!AG$9,'Quadro Geral'!$D$9:$H$11,5,FALSE)='Matriz Objetivos x Projetos'!$B12),"S","")),"")</f>
        <v/>
      </c>
      <c r="AH12" s="20" t="str">
        <f>IFERROR(IF(VLOOKUP(AH$9,'Quadro Geral'!$D$9:$H$43,3,FALSE)='Matriz Objetivos x Projetos'!$B12,"P",IF(OR(VLOOKUP('Matriz Objetivos x Projetos'!AH$9,'Quadro Geral'!$D$9:$H$43,4,FALSE)='Matriz Objetivos x Projetos'!$B12,VLOOKUP('Matriz Objetivos x Projetos'!AH$9,'Quadro Geral'!$D$9:$H$11,5,FALSE)='Matriz Objetivos x Projetos'!$B12),"S","")),"")</f>
        <v/>
      </c>
      <c r="AI12" s="20" t="str">
        <f>IFERROR(IF(VLOOKUP(AI$9,'Quadro Geral'!$D$9:$H$43,3,FALSE)='Matriz Objetivos x Projetos'!$B12,"P",IF(OR(VLOOKUP('Matriz Objetivos x Projetos'!AI$9,'Quadro Geral'!$D$9:$H$43,4,FALSE)='Matriz Objetivos x Projetos'!$B12,VLOOKUP('Matriz Objetivos x Projetos'!AI$9,'Quadro Geral'!$D$9:$H$11,5,FALSE)='Matriz Objetivos x Projetos'!$B12),"S","")),"")</f>
        <v/>
      </c>
      <c r="AJ12" s="20" t="str">
        <f>IFERROR(IF(VLOOKUP(AJ$9,'Quadro Geral'!$D$9:$H$43,3,FALSE)='Matriz Objetivos x Projetos'!$B12,"P",IF(OR(VLOOKUP('Matriz Objetivos x Projetos'!AJ$9,'Quadro Geral'!$D$9:$H$43,4,FALSE)='Matriz Objetivos x Projetos'!$B12,VLOOKUP('Matriz Objetivos x Projetos'!AJ$9,'Quadro Geral'!$D$9:$H$11,5,FALSE)='Matriz Objetivos x Projetos'!$B12),"S","")),"")</f>
        <v/>
      </c>
      <c r="AK12" s="20" t="str">
        <f>IFERROR(IF(VLOOKUP(AK$9,'Quadro Geral'!$D$9:$H$43,3,FALSE)='Matriz Objetivos x Projetos'!$B12,"P",IF(OR(VLOOKUP('Matriz Objetivos x Projetos'!AK$9,'Quadro Geral'!$D$9:$H$43,4,FALSE)='Matriz Objetivos x Projetos'!$B12,VLOOKUP('Matriz Objetivos x Projetos'!AK$9,'Quadro Geral'!$D$9:$H$11,5,FALSE)='Matriz Objetivos x Projetos'!$B12),"S","")),"")</f>
        <v/>
      </c>
      <c r="AL12" s="20" t="str">
        <f>IFERROR(IF(VLOOKUP(AL$9,'Quadro Geral'!$D$9:$H$43,3,FALSE)='Matriz Objetivos x Projetos'!$B12,"P",IF(OR(VLOOKUP('Matriz Objetivos x Projetos'!AL$9,'Quadro Geral'!$D$9:$H$43,4,FALSE)='Matriz Objetivos x Projetos'!$B12,VLOOKUP('Matriz Objetivos x Projetos'!AL$9,'Quadro Geral'!$D$9:$H$11,5,FALSE)='Matriz Objetivos x Projetos'!$B12),"S","")),"")</f>
        <v/>
      </c>
      <c r="AM12" s="17">
        <f t="shared" si="0"/>
        <v>0</v>
      </c>
      <c r="AN12" s="16" t="str">
        <f t="shared" si="1"/>
        <v>Processos Internos</v>
      </c>
    </row>
    <row r="13" spans="1:48" ht="63" customHeight="1" x14ac:dyDescent="0.2">
      <c r="A13" s="385"/>
      <c r="B13" s="175" t="s">
        <v>100</v>
      </c>
      <c r="C13" s="176" t="str">
        <f>IFERROR(IF(VLOOKUP(C$9,'Quadro Geral'!$D$9:$H$43,3,FALSE)='Matriz Objetivos x Projetos'!$B13,"P",IF(OR(VLOOKUP('Matriz Objetivos x Projetos'!C$9,'Quadro Geral'!$D$9:$H$43,4,FALSE)='Matriz Objetivos x Projetos'!$B13,VLOOKUP('Matriz Objetivos x Projetos'!C$9,'Quadro Geral'!$D$9:$H$43,5,FALSE)='Matriz Objetivos x Projetos'!$B13),"S","")),"")</f>
        <v/>
      </c>
      <c r="D13" s="176" t="str">
        <f>IFERROR(IF(VLOOKUP(D$9,'Quadro Geral'!$D$9:$H$43,3,FALSE)='Matriz Objetivos x Projetos'!$B13,"P",IF(OR(VLOOKUP('Matriz Objetivos x Projetos'!D$9,'Quadro Geral'!$D$9:$H$43,4,FALSE)='Matriz Objetivos x Projetos'!$B13,VLOOKUP('Matriz Objetivos x Projetos'!D$9,'Quadro Geral'!$D$9:$H$43,5,FALSE)='Matriz Objetivos x Projetos'!$B13),"S","")),"")</f>
        <v/>
      </c>
      <c r="E13" s="176" t="str">
        <f>IFERROR(IF(VLOOKUP(E$9,'Quadro Geral'!$D$9:$H$43,3,FALSE)='Matriz Objetivos x Projetos'!$B13,"P",IF(OR(VLOOKUP('Matriz Objetivos x Projetos'!E$9,'Quadro Geral'!$D$9:$H$43,4,FALSE)='Matriz Objetivos x Projetos'!$B13,VLOOKUP('Matriz Objetivos x Projetos'!E$9,'Quadro Geral'!$D$9:$H$43,5,FALSE)='Matriz Objetivos x Projetos'!$B13),"S","")),"")</f>
        <v>P</v>
      </c>
      <c r="F13" s="176" t="str">
        <f>IFERROR(IF(VLOOKUP(F$9,'Quadro Geral'!$D$9:$H$43,3,FALSE)='Matriz Objetivos x Projetos'!$B13,"P",IF(OR(VLOOKUP('Matriz Objetivos x Projetos'!F$9,'Quadro Geral'!$D$9:$H$43,4,FALSE)='Matriz Objetivos x Projetos'!$B13,VLOOKUP('Matriz Objetivos x Projetos'!F$9,'Quadro Geral'!$D$9:$H$43,5,FALSE)='Matriz Objetivos x Projetos'!$B13),"S","")),"")</f>
        <v/>
      </c>
      <c r="G13" s="176" t="str">
        <f>IFERROR(IF(VLOOKUP(G$9,'Quadro Geral'!$D$9:$H$43,3,FALSE)='Matriz Objetivos x Projetos'!$B13,"P",IF(OR(VLOOKUP('Matriz Objetivos x Projetos'!G$9,'Quadro Geral'!$D$9:$H$43,4,FALSE)='Matriz Objetivos x Projetos'!$B13,VLOOKUP('Matriz Objetivos x Projetos'!G$9,'Quadro Geral'!$D$9:$H$43,5,FALSE)='Matriz Objetivos x Projetos'!$B13),"S","")),"")</f>
        <v/>
      </c>
      <c r="H13" s="176" t="str">
        <f>IFERROR(IF(VLOOKUP(H$9,'Quadro Geral'!$D$9:$H$43,3,FALSE)='Matriz Objetivos x Projetos'!$B13,"P",IF(OR(VLOOKUP('Matriz Objetivos x Projetos'!H$9,'Quadro Geral'!$D$9:$H$43,4,FALSE)='Matriz Objetivos x Projetos'!$B13,VLOOKUP('Matriz Objetivos x Projetos'!H$9,'Quadro Geral'!$D$9:$H$43,5,FALSE)='Matriz Objetivos x Projetos'!$B13),"S","")),"")</f>
        <v/>
      </c>
      <c r="I13" s="176" t="str">
        <f>IFERROR(IF(VLOOKUP(I$9,'Quadro Geral'!$D$9:$H$43,3,FALSE)='Matriz Objetivos x Projetos'!$B13,"P",IF(OR(VLOOKUP('Matriz Objetivos x Projetos'!I$9,'Quadro Geral'!$D$9:$H$43,4,FALSE)='Matriz Objetivos x Projetos'!$B13,VLOOKUP('Matriz Objetivos x Projetos'!I$9,'Quadro Geral'!$D$9:$H$43,5,FALSE)='Matriz Objetivos x Projetos'!$B13),"S","")),"")</f>
        <v/>
      </c>
      <c r="J13" s="176" t="str">
        <f>IFERROR(IF(VLOOKUP(J$9,'Quadro Geral'!$D$9:$H$43,3,FALSE)='Matriz Objetivos x Projetos'!$B13,"P",IF(OR(VLOOKUP('Matriz Objetivos x Projetos'!J$9,'Quadro Geral'!$D$9:$H$43,4,FALSE)='Matriz Objetivos x Projetos'!$B13,VLOOKUP('Matriz Objetivos x Projetos'!J$9,'Quadro Geral'!$D$9:$H$43,5,FALSE)='Matriz Objetivos x Projetos'!$B13),"S","")),"")</f>
        <v/>
      </c>
      <c r="K13" s="176" t="str">
        <f>IFERROR(IF(VLOOKUP(K$9,'Quadro Geral'!$D$9:$H$43,3,FALSE)='Matriz Objetivos x Projetos'!$B13,"P",IF(OR(VLOOKUP('Matriz Objetivos x Projetos'!K$9,'Quadro Geral'!$D$9:$H$43,4,FALSE)='Matriz Objetivos x Projetos'!$B13,VLOOKUP('Matriz Objetivos x Projetos'!K$9,'Quadro Geral'!$D$9:$H$43,5,FALSE)='Matriz Objetivos x Projetos'!$B13),"S","")),"")</f>
        <v/>
      </c>
      <c r="L13" s="176" t="str">
        <f>IFERROR(IF(VLOOKUP(L$9,'Quadro Geral'!$D$9:$H$43,3,FALSE)='Matriz Objetivos x Projetos'!$B13,"P",IF(OR(VLOOKUP('Matriz Objetivos x Projetos'!L$9,'Quadro Geral'!$D$9:$H$43,4,FALSE)='Matriz Objetivos x Projetos'!$B13,VLOOKUP('Matriz Objetivos x Projetos'!L$9,'Quadro Geral'!$D$9:$H$43,5,FALSE)='Matriz Objetivos x Projetos'!$B13),"S","")),"")</f>
        <v/>
      </c>
      <c r="M13" s="176" t="str">
        <f>IFERROR(IF(VLOOKUP(M$9,'Quadro Geral'!$D$9:$H$43,3,FALSE)='Matriz Objetivos x Projetos'!$B13,"P",IF(OR(VLOOKUP('Matriz Objetivos x Projetos'!M$9,'Quadro Geral'!$D$9:$H$43,4,FALSE)='Matriz Objetivos x Projetos'!$B13,VLOOKUP('Matriz Objetivos x Projetos'!M$9,'Quadro Geral'!$D$9:$H$43,5,FALSE)='Matriz Objetivos x Projetos'!$B13),"S","")),"")</f>
        <v/>
      </c>
      <c r="N13" s="176" t="str">
        <f>IFERROR(IF(VLOOKUP(N$9,'Quadro Geral'!$D$9:$H$43,3,FALSE)='Matriz Objetivos x Projetos'!$B13,"P",IF(OR(VLOOKUP('Matriz Objetivos x Projetos'!N$9,'Quadro Geral'!$D$9:$H$43,4,FALSE)='Matriz Objetivos x Projetos'!$B13,VLOOKUP('Matriz Objetivos x Projetos'!N$9,'Quadro Geral'!$D$9:$H$43,5,FALSE)='Matriz Objetivos x Projetos'!$B13),"S","")),"")</f>
        <v>S</v>
      </c>
      <c r="O13" s="176" t="str">
        <f>IFERROR(IF(VLOOKUP(O$9,'Quadro Geral'!$D$9:$H$43,3,FALSE)='Matriz Objetivos x Projetos'!$B13,"P",IF(OR(VLOOKUP('Matriz Objetivos x Projetos'!O$9,'Quadro Geral'!$D$9:$H$43,4,FALSE)='Matriz Objetivos x Projetos'!$B13,VLOOKUP('Matriz Objetivos x Projetos'!O$9,'Quadro Geral'!$D$9:$H$43,5,FALSE)='Matriz Objetivos x Projetos'!$B13),"S","")),"")</f>
        <v/>
      </c>
      <c r="P13" s="176" t="str">
        <f>IFERROR(IF(VLOOKUP(P$9,'Quadro Geral'!$D$9:$H$43,3,FALSE)='Matriz Objetivos x Projetos'!$B13,"P",IF(OR(VLOOKUP('Matriz Objetivos x Projetos'!P$9,'Quadro Geral'!$D$9:$H$43,4,FALSE)='Matriz Objetivos x Projetos'!$B13,VLOOKUP('Matriz Objetivos x Projetos'!P$9,'Quadro Geral'!$D$9:$H$43,5,FALSE)='Matriz Objetivos x Projetos'!$B13),"S","")),"")</f>
        <v>P</v>
      </c>
      <c r="Q13" s="176" t="str">
        <f>IFERROR(IF(VLOOKUP(Q$9,'Quadro Geral'!$D$9:$H$43,3,FALSE)='Matriz Objetivos x Projetos'!$B13,"P",IF(OR(VLOOKUP('Matriz Objetivos x Projetos'!Q$9,'Quadro Geral'!$D$9:$H$43,4,FALSE)='Matriz Objetivos x Projetos'!$B13,VLOOKUP('Matriz Objetivos x Projetos'!Q$9,'Quadro Geral'!$D$9:$H$43,5,FALSE)='Matriz Objetivos x Projetos'!$B13),"S","")),"")</f>
        <v/>
      </c>
      <c r="R13" s="176" t="str">
        <f>IFERROR(IF(VLOOKUP(R$9,'Quadro Geral'!$D$9:$H$43,3,FALSE)='Matriz Objetivos x Projetos'!$B13,"P",IF(OR(VLOOKUP('Matriz Objetivos x Projetos'!R$9,'Quadro Geral'!$D$9:$H$43,4,FALSE)='Matriz Objetivos x Projetos'!$B13,VLOOKUP('Matriz Objetivos x Projetos'!R$9,'Quadro Geral'!$D$9:$H$43,5,FALSE)='Matriz Objetivos x Projetos'!$B13),"S","")),"")</f>
        <v/>
      </c>
      <c r="S13" s="176" t="str">
        <f>IFERROR(IF(VLOOKUP(S$9,'Quadro Geral'!$D$9:$H$43,3,FALSE)='Matriz Objetivos x Projetos'!$B13,"P",IF(OR(VLOOKUP('Matriz Objetivos x Projetos'!S$9,'Quadro Geral'!$D$9:$H$43,4,FALSE)='Matriz Objetivos x Projetos'!$B13,VLOOKUP('Matriz Objetivos x Projetos'!S$9,'Quadro Geral'!$D$9:$H$43,5,FALSE)='Matriz Objetivos x Projetos'!$B13),"S","")),"")</f>
        <v/>
      </c>
      <c r="T13" s="176" t="str">
        <f>IFERROR(IF(VLOOKUP(T$9,'Quadro Geral'!$D$9:$H$43,3,FALSE)='Matriz Objetivos x Projetos'!$B13,"P",IF(OR(VLOOKUP('Matriz Objetivos x Projetos'!T$9,'Quadro Geral'!$D$9:$H$43,4,FALSE)='Matriz Objetivos x Projetos'!$B13,VLOOKUP('Matriz Objetivos x Projetos'!T$9,'Quadro Geral'!$D$9:$H$43,5,FALSE)='Matriz Objetivos x Projetos'!$B13),"S","")),"")</f>
        <v/>
      </c>
      <c r="U13" s="176" t="str">
        <f>IFERROR(IF(VLOOKUP(U$9,'Quadro Geral'!$D$9:$H$43,3,FALSE)='Matriz Objetivos x Projetos'!$B13,"P",IF(OR(VLOOKUP('Matriz Objetivos x Projetos'!U$9,'Quadro Geral'!$D$9:$H$43,4,FALSE)='Matriz Objetivos x Projetos'!$B13,VLOOKUP('Matriz Objetivos x Projetos'!U$9,'Quadro Geral'!$D$9:$H$43,5,FALSE)='Matriz Objetivos x Projetos'!$B13),"S","")),"")</f>
        <v/>
      </c>
      <c r="V13" s="176" t="str">
        <f>IFERROR(IF(VLOOKUP(V$9,'Quadro Geral'!$D$9:$H$43,3,FALSE)='Matriz Objetivos x Projetos'!$B13,"P",IF(OR(VLOOKUP('Matriz Objetivos x Projetos'!V$9,'Quadro Geral'!$D$9:$H$43,4,FALSE)='Matriz Objetivos x Projetos'!$B13,VLOOKUP('Matriz Objetivos x Projetos'!V$9,'Quadro Geral'!$D$9:$H$43,5,FALSE)='Matriz Objetivos x Projetos'!$B13),"S","")),"")</f>
        <v>P</v>
      </c>
      <c r="W13" s="176" t="str">
        <f>IFERROR(IF(VLOOKUP(W$9,'Quadro Geral'!$D$9:$H$43,3,FALSE)='Matriz Objetivos x Projetos'!$B13,"P",IF(OR(VLOOKUP('Matriz Objetivos x Projetos'!W$9,'Quadro Geral'!$D$9:$H$43,4,FALSE)='Matriz Objetivos x Projetos'!$B13,VLOOKUP('Matriz Objetivos x Projetos'!W$9,'Quadro Geral'!$D$9:$H$43,5,FALSE)='Matriz Objetivos x Projetos'!$B13),"S","")),"")</f>
        <v>S</v>
      </c>
      <c r="X13" s="176" t="str">
        <f>IFERROR(IF(VLOOKUP(X$9,'Quadro Geral'!$D$9:$H$43,3,FALSE)='Matriz Objetivos x Projetos'!$B13,"P",IF(OR(VLOOKUP('Matriz Objetivos x Projetos'!X$9,'Quadro Geral'!$D$9:$H$43,4,FALSE)='Matriz Objetivos x Projetos'!$B13,VLOOKUP('Matriz Objetivos x Projetos'!X$9,'Quadro Geral'!$D$9:$H$43,5,FALSE)='Matriz Objetivos x Projetos'!$B13),"S","")),"")</f>
        <v/>
      </c>
      <c r="Y13" s="176" t="str">
        <f>IFERROR(IF(VLOOKUP(Y$9,'Quadro Geral'!$D$9:$H$43,3,FALSE)='Matriz Objetivos x Projetos'!$B13,"P",IF(OR(VLOOKUP('Matriz Objetivos x Projetos'!Y$9,'Quadro Geral'!$D$9:$H$43,4,FALSE)='Matriz Objetivos x Projetos'!$B13,VLOOKUP('Matriz Objetivos x Projetos'!Y$9,'Quadro Geral'!$D$9:$H$43,5,FALSE)='Matriz Objetivos x Projetos'!$B13),"S","")),"")</f>
        <v/>
      </c>
      <c r="Z13" s="176" t="str">
        <f>IFERROR(IF(VLOOKUP(Z$9,'Quadro Geral'!$D$9:$H$43,3,FALSE)='Matriz Objetivos x Projetos'!$B13,"P",IF(OR(VLOOKUP('Matriz Objetivos x Projetos'!Z$9,'Quadro Geral'!$D$9:$H$43,4,FALSE)='Matriz Objetivos x Projetos'!$B13,VLOOKUP('Matriz Objetivos x Projetos'!Z$9,'Quadro Geral'!$D$9:$H$43,5,FALSE)='Matriz Objetivos x Projetos'!$B13),"S","")),"")</f>
        <v>P</v>
      </c>
      <c r="AA13" s="176" t="str">
        <f>IFERROR(IF(VLOOKUP(AA$9,'Quadro Geral'!$D$9:$H$43,3,FALSE)='Matriz Objetivos x Projetos'!$B13,"P",IF(OR(VLOOKUP('Matriz Objetivos x Projetos'!AA$9,'Quadro Geral'!$D$9:$H$43,4,FALSE)='Matriz Objetivos x Projetos'!$B13,VLOOKUP('Matriz Objetivos x Projetos'!AA$9,'Quadro Geral'!$D$9:$H$43,5,FALSE)='Matriz Objetivos x Projetos'!$B13),"S","")),"")</f>
        <v/>
      </c>
      <c r="AB13" s="176" t="str">
        <f>IFERROR(IF(VLOOKUP(AB$9,'Quadro Geral'!$D$9:$H$43,3,FALSE)='Matriz Objetivos x Projetos'!$B13,"P",IF(OR(VLOOKUP('Matriz Objetivos x Projetos'!AB$9,'Quadro Geral'!$D$9:$H$43,4,FALSE)='Matriz Objetivos x Projetos'!$B13,VLOOKUP('Matriz Objetivos x Projetos'!AB$9,'Quadro Geral'!$D$9:$H$43,5,FALSE)='Matriz Objetivos x Projetos'!$B13),"S","")),"")</f>
        <v>S</v>
      </c>
      <c r="AC13" s="176" t="str">
        <f>IFERROR(IF(VLOOKUP(AC$9,'Quadro Geral'!$D$9:$H$43,3,FALSE)='Matriz Objetivos x Projetos'!$B13,"P",IF(OR(VLOOKUP('Matriz Objetivos x Projetos'!AC$9,'Quadro Geral'!$D$9:$H$43,4,FALSE)='Matriz Objetivos x Projetos'!$B13,VLOOKUP('Matriz Objetivos x Projetos'!AC$9,'Quadro Geral'!$D$9:$H$43,5,FALSE)='Matriz Objetivos x Projetos'!$B13),"S","")),"")</f>
        <v/>
      </c>
      <c r="AD13" s="176" t="str">
        <f>IFERROR(IF(VLOOKUP(AD$9,'Quadro Geral'!$D$9:$H$43,3,FALSE)='Matriz Objetivos x Projetos'!$B13,"P",IF(OR(VLOOKUP('Matriz Objetivos x Projetos'!AD$9,'Quadro Geral'!$D$9:$H$43,4,FALSE)='Matriz Objetivos x Projetos'!$B13,VLOOKUP('Matriz Objetivos x Projetos'!AD$9,'Quadro Geral'!$D$9:$H$43,5,FALSE)='Matriz Objetivos x Projetos'!$B13),"S","")),"")</f>
        <v>S</v>
      </c>
      <c r="AE13" s="176" t="str">
        <f>IFERROR(IF(VLOOKUP(AE$9,'Quadro Geral'!$D$9:$H$43,3,FALSE)='Matriz Objetivos x Projetos'!$B13,"P",IF(OR(VLOOKUP('Matriz Objetivos x Projetos'!AE$9,'Quadro Geral'!$D$9:$H$43,4,FALSE)='Matriz Objetivos x Projetos'!$B13,VLOOKUP('Matriz Objetivos x Projetos'!AE$9,'Quadro Geral'!$D$9:$H$11,5,FALSE)='Matriz Objetivos x Projetos'!$B13),"S","")),"")</f>
        <v/>
      </c>
      <c r="AF13" s="176" t="str">
        <f>IFERROR(IF(VLOOKUP(AF$9,'Quadro Geral'!$D$9:$H$43,3,FALSE)='Matriz Objetivos x Projetos'!$B13,"P",IF(OR(VLOOKUP('Matriz Objetivos x Projetos'!AF$9,'Quadro Geral'!$D$9:$H$43,4,FALSE)='Matriz Objetivos x Projetos'!$B13,VLOOKUP('Matriz Objetivos x Projetos'!AF$9,'Quadro Geral'!$D$9:$H$11,5,FALSE)='Matriz Objetivos x Projetos'!$B13),"S","")),"")</f>
        <v/>
      </c>
      <c r="AG13" s="20" t="str">
        <f>IFERROR(IF(VLOOKUP(AG$9,'Quadro Geral'!$D$9:$H$43,3,FALSE)='Matriz Objetivos x Projetos'!$B13,"P",IF(OR(VLOOKUP('Matriz Objetivos x Projetos'!AG$9,'Quadro Geral'!$D$9:$H$43,4,FALSE)='Matriz Objetivos x Projetos'!$B13,VLOOKUP('Matriz Objetivos x Projetos'!AG$9,'Quadro Geral'!$D$9:$H$11,5,FALSE)='Matriz Objetivos x Projetos'!$B13),"S","")),"")</f>
        <v/>
      </c>
      <c r="AH13" s="20" t="str">
        <f>IFERROR(IF(VLOOKUP(AH$9,'Quadro Geral'!$D$9:$H$43,3,FALSE)='Matriz Objetivos x Projetos'!$B13,"P",IF(OR(VLOOKUP('Matriz Objetivos x Projetos'!AH$9,'Quadro Geral'!$D$9:$H$43,4,FALSE)='Matriz Objetivos x Projetos'!$B13,VLOOKUP('Matriz Objetivos x Projetos'!AH$9,'Quadro Geral'!$D$9:$H$11,5,FALSE)='Matriz Objetivos x Projetos'!$B13),"S","")),"")</f>
        <v/>
      </c>
      <c r="AI13" s="20" t="str">
        <f>IFERROR(IF(VLOOKUP(AI$9,'Quadro Geral'!$D$9:$H$43,3,FALSE)='Matriz Objetivos x Projetos'!$B13,"P",IF(OR(VLOOKUP('Matriz Objetivos x Projetos'!AI$9,'Quadro Geral'!$D$9:$H$43,4,FALSE)='Matriz Objetivos x Projetos'!$B13,VLOOKUP('Matriz Objetivos x Projetos'!AI$9,'Quadro Geral'!$D$9:$H$11,5,FALSE)='Matriz Objetivos x Projetos'!$B13),"S","")),"")</f>
        <v/>
      </c>
      <c r="AJ13" s="20" t="str">
        <f>IFERROR(IF(VLOOKUP(AJ$9,'Quadro Geral'!$D$9:$H$43,3,FALSE)='Matriz Objetivos x Projetos'!$B13,"P",IF(OR(VLOOKUP('Matriz Objetivos x Projetos'!AJ$9,'Quadro Geral'!$D$9:$H$43,4,FALSE)='Matriz Objetivos x Projetos'!$B13,VLOOKUP('Matriz Objetivos x Projetos'!AJ$9,'Quadro Geral'!$D$9:$H$11,5,FALSE)='Matriz Objetivos x Projetos'!$B13),"S","")),"")</f>
        <v/>
      </c>
      <c r="AK13" s="20" t="str">
        <f>IFERROR(IF(VLOOKUP(AK$9,'Quadro Geral'!$D$9:$H$43,3,FALSE)='Matriz Objetivos x Projetos'!$B13,"P",IF(OR(VLOOKUP('Matriz Objetivos x Projetos'!AK$9,'Quadro Geral'!$D$9:$H$43,4,FALSE)='Matriz Objetivos x Projetos'!$B13,VLOOKUP('Matriz Objetivos x Projetos'!AK$9,'Quadro Geral'!$D$9:$H$11,5,FALSE)='Matriz Objetivos x Projetos'!$B13),"S","")),"")</f>
        <v/>
      </c>
      <c r="AL13" s="20" t="str">
        <f>IFERROR(IF(VLOOKUP(AL$9,'Quadro Geral'!$D$9:$H$43,3,FALSE)='Matriz Objetivos x Projetos'!$B13,"P",IF(OR(VLOOKUP('Matriz Objetivos x Projetos'!AL$9,'Quadro Geral'!$D$9:$H$43,4,FALSE)='Matriz Objetivos x Projetos'!$B13,VLOOKUP('Matriz Objetivos x Projetos'!AL$9,'Quadro Geral'!$D$9:$H$11,5,FALSE)='Matriz Objetivos x Projetos'!$B13),"S","")),"")</f>
        <v/>
      </c>
      <c r="AM13" s="17">
        <f t="shared" si="0"/>
        <v>0</v>
      </c>
      <c r="AN13" s="16" t="str">
        <f t="shared" si="1"/>
        <v>Processos Internos</v>
      </c>
    </row>
    <row r="14" spans="1:48" ht="63" customHeight="1" x14ac:dyDescent="0.2">
      <c r="A14" s="385"/>
      <c r="B14" s="175" t="s">
        <v>59</v>
      </c>
      <c r="C14" s="176" t="str">
        <f>IFERROR(IF(VLOOKUP(C$9,'Quadro Geral'!$D$9:$H$43,3,FALSE)='Matriz Objetivos x Projetos'!$B14,"P",IF(OR(VLOOKUP('Matriz Objetivos x Projetos'!C$9,'Quadro Geral'!$D$9:$H$43,4,FALSE)='Matriz Objetivos x Projetos'!$B14,VLOOKUP('Matriz Objetivos x Projetos'!C$9,'Quadro Geral'!$D$9:$H$43,5,FALSE)='Matriz Objetivos x Projetos'!$B14),"S","")),"")</f>
        <v/>
      </c>
      <c r="D14" s="176" t="str">
        <f>IFERROR(IF(VLOOKUP(D$9,'Quadro Geral'!$D$9:$H$43,3,FALSE)='Matriz Objetivos x Projetos'!$B14,"P",IF(OR(VLOOKUP('Matriz Objetivos x Projetos'!D$9,'Quadro Geral'!$D$9:$H$43,4,FALSE)='Matriz Objetivos x Projetos'!$B14,VLOOKUP('Matriz Objetivos x Projetos'!D$9,'Quadro Geral'!$D$9:$H$43,5,FALSE)='Matriz Objetivos x Projetos'!$B14),"S","")),"")</f>
        <v/>
      </c>
      <c r="E14" s="176" t="str">
        <f>IFERROR(IF(VLOOKUP(E$9,'Quadro Geral'!$D$9:$H$43,3,FALSE)='Matriz Objetivos x Projetos'!$B14,"P",IF(OR(VLOOKUP('Matriz Objetivos x Projetos'!E$9,'Quadro Geral'!$D$9:$H$43,4,FALSE)='Matriz Objetivos x Projetos'!$B14,VLOOKUP('Matriz Objetivos x Projetos'!E$9,'Quadro Geral'!$D$9:$H$43,5,FALSE)='Matriz Objetivos x Projetos'!$B14),"S","")),"")</f>
        <v/>
      </c>
      <c r="F14" s="176" t="str">
        <f>IFERROR(IF(VLOOKUP(F$9,'Quadro Geral'!$D$9:$H$43,3,FALSE)='Matriz Objetivos x Projetos'!$B14,"P",IF(OR(VLOOKUP('Matriz Objetivos x Projetos'!F$9,'Quadro Geral'!$D$9:$H$43,4,FALSE)='Matriz Objetivos x Projetos'!$B14,VLOOKUP('Matriz Objetivos x Projetos'!F$9,'Quadro Geral'!$D$9:$H$43,5,FALSE)='Matriz Objetivos x Projetos'!$B14),"S","")),"")</f>
        <v/>
      </c>
      <c r="G14" s="176" t="str">
        <f>IFERROR(IF(VLOOKUP(G$9,'Quadro Geral'!$D$9:$H$43,3,FALSE)='Matriz Objetivos x Projetos'!$B14,"P",IF(OR(VLOOKUP('Matriz Objetivos x Projetos'!G$9,'Quadro Geral'!$D$9:$H$43,4,FALSE)='Matriz Objetivos x Projetos'!$B14,VLOOKUP('Matriz Objetivos x Projetos'!G$9,'Quadro Geral'!$D$9:$H$43,5,FALSE)='Matriz Objetivos x Projetos'!$B14),"S","")),"")</f>
        <v/>
      </c>
      <c r="H14" s="176" t="str">
        <f>IFERROR(IF(VLOOKUP(H$9,'Quadro Geral'!$D$9:$H$43,3,FALSE)='Matriz Objetivos x Projetos'!$B14,"P",IF(OR(VLOOKUP('Matriz Objetivos x Projetos'!H$9,'Quadro Geral'!$D$9:$H$43,4,FALSE)='Matriz Objetivos x Projetos'!$B14,VLOOKUP('Matriz Objetivos x Projetos'!H$9,'Quadro Geral'!$D$9:$H$43,5,FALSE)='Matriz Objetivos x Projetos'!$B14),"S","")),"")</f>
        <v/>
      </c>
      <c r="I14" s="176" t="str">
        <f>IFERROR(IF(VLOOKUP(I$9,'Quadro Geral'!$D$9:$H$43,3,FALSE)='Matriz Objetivos x Projetos'!$B14,"P",IF(OR(VLOOKUP('Matriz Objetivos x Projetos'!I$9,'Quadro Geral'!$D$9:$H$43,4,FALSE)='Matriz Objetivos x Projetos'!$B14,VLOOKUP('Matriz Objetivos x Projetos'!I$9,'Quadro Geral'!$D$9:$H$43,5,FALSE)='Matriz Objetivos x Projetos'!$B14),"S","")),"")</f>
        <v/>
      </c>
      <c r="J14" s="176" t="str">
        <f>IFERROR(IF(VLOOKUP(J$9,'Quadro Geral'!$D$9:$H$43,3,FALSE)='Matriz Objetivos x Projetos'!$B14,"P",IF(OR(VLOOKUP('Matriz Objetivos x Projetos'!J$9,'Quadro Geral'!$D$9:$H$43,4,FALSE)='Matriz Objetivos x Projetos'!$B14,VLOOKUP('Matriz Objetivos x Projetos'!J$9,'Quadro Geral'!$D$9:$H$43,5,FALSE)='Matriz Objetivos x Projetos'!$B14),"S","")),"")</f>
        <v/>
      </c>
      <c r="K14" s="176" t="str">
        <f>IFERROR(IF(VLOOKUP(K$9,'Quadro Geral'!$D$9:$H$43,3,FALSE)='Matriz Objetivos x Projetos'!$B14,"P",IF(OR(VLOOKUP('Matriz Objetivos x Projetos'!K$9,'Quadro Geral'!$D$9:$H$43,4,FALSE)='Matriz Objetivos x Projetos'!$B14,VLOOKUP('Matriz Objetivos x Projetos'!K$9,'Quadro Geral'!$D$9:$H$43,5,FALSE)='Matriz Objetivos x Projetos'!$B14),"S","")),"")</f>
        <v>S</v>
      </c>
      <c r="L14" s="176" t="str">
        <f>IFERROR(IF(VLOOKUP(L$9,'Quadro Geral'!$D$9:$H$43,3,FALSE)='Matriz Objetivos x Projetos'!$B14,"P",IF(OR(VLOOKUP('Matriz Objetivos x Projetos'!L$9,'Quadro Geral'!$D$9:$H$43,4,FALSE)='Matriz Objetivos x Projetos'!$B14,VLOOKUP('Matriz Objetivos x Projetos'!L$9,'Quadro Geral'!$D$9:$H$43,5,FALSE)='Matriz Objetivos x Projetos'!$B14),"S","")),"")</f>
        <v/>
      </c>
      <c r="M14" s="176" t="str">
        <f>IFERROR(IF(VLOOKUP(M$9,'Quadro Geral'!$D$9:$H$43,3,FALSE)='Matriz Objetivos x Projetos'!$B14,"P",IF(OR(VLOOKUP('Matriz Objetivos x Projetos'!M$9,'Quadro Geral'!$D$9:$H$43,4,FALSE)='Matriz Objetivos x Projetos'!$B14,VLOOKUP('Matriz Objetivos x Projetos'!M$9,'Quadro Geral'!$D$9:$H$43,5,FALSE)='Matriz Objetivos x Projetos'!$B14),"S","")),"")</f>
        <v>S</v>
      </c>
      <c r="N14" s="176" t="str">
        <f>IFERROR(IF(VLOOKUP(N$9,'Quadro Geral'!$D$9:$H$43,3,FALSE)='Matriz Objetivos x Projetos'!$B14,"P",IF(OR(VLOOKUP('Matriz Objetivos x Projetos'!N$9,'Quadro Geral'!$D$9:$H$43,4,FALSE)='Matriz Objetivos x Projetos'!$B14,VLOOKUP('Matriz Objetivos x Projetos'!N$9,'Quadro Geral'!$D$9:$H$43,5,FALSE)='Matriz Objetivos x Projetos'!$B14),"S","")),"")</f>
        <v/>
      </c>
      <c r="O14" s="176" t="str">
        <f>IFERROR(IF(VLOOKUP(O$9,'Quadro Geral'!$D$9:$H$43,3,FALSE)='Matriz Objetivos x Projetos'!$B14,"P",IF(OR(VLOOKUP('Matriz Objetivos x Projetos'!O$9,'Quadro Geral'!$D$9:$H$43,4,FALSE)='Matriz Objetivos x Projetos'!$B14,VLOOKUP('Matriz Objetivos x Projetos'!O$9,'Quadro Geral'!$D$9:$H$43,5,FALSE)='Matriz Objetivos x Projetos'!$B14),"S","")),"")</f>
        <v>S</v>
      </c>
      <c r="P14" s="176" t="str">
        <f>IFERROR(IF(VLOOKUP(P$9,'Quadro Geral'!$D$9:$H$43,3,FALSE)='Matriz Objetivos x Projetos'!$B14,"P",IF(OR(VLOOKUP('Matriz Objetivos x Projetos'!P$9,'Quadro Geral'!$D$9:$H$43,4,FALSE)='Matriz Objetivos x Projetos'!$B14,VLOOKUP('Matriz Objetivos x Projetos'!P$9,'Quadro Geral'!$D$9:$H$43,5,FALSE)='Matriz Objetivos x Projetos'!$B14),"S","")),"")</f>
        <v>S</v>
      </c>
      <c r="Q14" s="176" t="str">
        <f>IFERROR(IF(VLOOKUP(Q$9,'Quadro Geral'!$D$9:$H$43,3,FALSE)='Matriz Objetivos x Projetos'!$B14,"P",IF(OR(VLOOKUP('Matriz Objetivos x Projetos'!Q$9,'Quadro Geral'!$D$9:$H$43,4,FALSE)='Matriz Objetivos x Projetos'!$B14,VLOOKUP('Matriz Objetivos x Projetos'!Q$9,'Quadro Geral'!$D$9:$H$43,5,FALSE)='Matriz Objetivos x Projetos'!$B14),"S","")),"")</f>
        <v>P</v>
      </c>
      <c r="R14" s="176" t="str">
        <f>IFERROR(IF(VLOOKUP(R$9,'Quadro Geral'!$D$9:$H$43,3,FALSE)='Matriz Objetivos x Projetos'!$B14,"P",IF(OR(VLOOKUP('Matriz Objetivos x Projetos'!R$9,'Quadro Geral'!$D$9:$H$43,4,FALSE)='Matriz Objetivos x Projetos'!$B14,VLOOKUP('Matriz Objetivos x Projetos'!R$9,'Quadro Geral'!$D$9:$H$43,5,FALSE)='Matriz Objetivos x Projetos'!$B14),"S","")),"")</f>
        <v/>
      </c>
      <c r="S14" s="176" t="str">
        <f>IFERROR(IF(VLOOKUP(S$9,'Quadro Geral'!$D$9:$H$43,3,FALSE)='Matriz Objetivos x Projetos'!$B14,"P",IF(OR(VLOOKUP('Matriz Objetivos x Projetos'!S$9,'Quadro Geral'!$D$9:$H$43,4,FALSE)='Matriz Objetivos x Projetos'!$B14,VLOOKUP('Matriz Objetivos x Projetos'!S$9,'Quadro Geral'!$D$9:$H$43,5,FALSE)='Matriz Objetivos x Projetos'!$B14),"S","")),"")</f>
        <v/>
      </c>
      <c r="T14" s="176" t="str">
        <f>IFERROR(IF(VLOOKUP(T$9,'Quadro Geral'!$D$9:$H$43,3,FALSE)='Matriz Objetivos x Projetos'!$B14,"P",IF(OR(VLOOKUP('Matriz Objetivos x Projetos'!T$9,'Quadro Geral'!$D$9:$H$43,4,FALSE)='Matriz Objetivos x Projetos'!$B14,VLOOKUP('Matriz Objetivos x Projetos'!T$9,'Quadro Geral'!$D$9:$H$43,5,FALSE)='Matriz Objetivos x Projetos'!$B14),"S","")),"")</f>
        <v>S</v>
      </c>
      <c r="U14" s="176" t="str">
        <f>IFERROR(IF(VLOOKUP(U$9,'Quadro Geral'!$D$9:$H$43,3,FALSE)='Matriz Objetivos x Projetos'!$B14,"P",IF(OR(VLOOKUP('Matriz Objetivos x Projetos'!U$9,'Quadro Geral'!$D$9:$H$43,4,FALSE)='Matriz Objetivos x Projetos'!$B14,VLOOKUP('Matriz Objetivos x Projetos'!U$9,'Quadro Geral'!$D$9:$H$43,5,FALSE)='Matriz Objetivos x Projetos'!$B14),"S","")),"")</f>
        <v/>
      </c>
      <c r="V14" s="176" t="str">
        <f>IFERROR(IF(VLOOKUP(V$9,'Quadro Geral'!$D$9:$H$43,3,FALSE)='Matriz Objetivos x Projetos'!$B14,"P",IF(OR(VLOOKUP('Matriz Objetivos x Projetos'!V$9,'Quadro Geral'!$D$9:$H$43,4,FALSE)='Matriz Objetivos x Projetos'!$B14,VLOOKUP('Matriz Objetivos x Projetos'!V$9,'Quadro Geral'!$D$9:$H$43,5,FALSE)='Matriz Objetivos x Projetos'!$B14),"S","")),"")</f>
        <v/>
      </c>
      <c r="W14" s="176" t="str">
        <f>IFERROR(IF(VLOOKUP(W$9,'Quadro Geral'!$D$9:$H$43,3,FALSE)='Matriz Objetivos x Projetos'!$B14,"P",IF(OR(VLOOKUP('Matriz Objetivos x Projetos'!W$9,'Quadro Geral'!$D$9:$H$43,4,FALSE)='Matriz Objetivos x Projetos'!$B14,VLOOKUP('Matriz Objetivos x Projetos'!W$9,'Quadro Geral'!$D$9:$H$43,5,FALSE)='Matriz Objetivos x Projetos'!$B14),"S","")),"")</f>
        <v/>
      </c>
      <c r="X14" s="176" t="str">
        <f>IFERROR(IF(VLOOKUP(X$9,'Quadro Geral'!$D$9:$H$43,3,FALSE)='Matriz Objetivos x Projetos'!$B14,"P",IF(OR(VLOOKUP('Matriz Objetivos x Projetos'!X$9,'Quadro Geral'!$D$9:$H$43,4,FALSE)='Matriz Objetivos x Projetos'!$B14,VLOOKUP('Matriz Objetivos x Projetos'!X$9,'Quadro Geral'!$D$9:$H$43,5,FALSE)='Matriz Objetivos x Projetos'!$B14),"S","")),"")</f>
        <v/>
      </c>
      <c r="Y14" s="176" t="str">
        <f>IFERROR(IF(VLOOKUP(Y$9,'Quadro Geral'!$D$9:$H$43,3,FALSE)='Matriz Objetivos x Projetos'!$B14,"P",IF(OR(VLOOKUP('Matriz Objetivos x Projetos'!Y$9,'Quadro Geral'!$D$9:$H$43,4,FALSE)='Matriz Objetivos x Projetos'!$B14,VLOOKUP('Matriz Objetivos x Projetos'!Y$9,'Quadro Geral'!$D$9:$H$43,5,FALSE)='Matriz Objetivos x Projetos'!$B14),"S","")),"")</f>
        <v/>
      </c>
      <c r="Z14" s="176" t="str">
        <f>IFERROR(IF(VLOOKUP(Z$9,'Quadro Geral'!$D$9:$H$43,3,FALSE)='Matriz Objetivos x Projetos'!$B14,"P",IF(OR(VLOOKUP('Matriz Objetivos x Projetos'!Z$9,'Quadro Geral'!$D$9:$H$43,4,FALSE)='Matriz Objetivos x Projetos'!$B14,VLOOKUP('Matriz Objetivos x Projetos'!Z$9,'Quadro Geral'!$D$9:$H$43,5,FALSE)='Matriz Objetivos x Projetos'!$B14),"S","")),"")</f>
        <v/>
      </c>
      <c r="AA14" s="176" t="str">
        <f>IFERROR(IF(VLOOKUP(AA$9,'Quadro Geral'!$D$9:$H$43,3,FALSE)='Matriz Objetivos x Projetos'!$B14,"P",IF(OR(VLOOKUP('Matriz Objetivos x Projetos'!AA$9,'Quadro Geral'!$D$9:$H$43,4,FALSE)='Matriz Objetivos x Projetos'!$B14,VLOOKUP('Matriz Objetivos x Projetos'!AA$9,'Quadro Geral'!$D$9:$H$43,5,FALSE)='Matriz Objetivos x Projetos'!$B14),"S","")),"")</f>
        <v>S</v>
      </c>
      <c r="AB14" s="176" t="str">
        <f>IFERROR(IF(VLOOKUP(AB$9,'Quadro Geral'!$D$9:$H$43,3,FALSE)='Matriz Objetivos x Projetos'!$B14,"P",IF(OR(VLOOKUP('Matriz Objetivos x Projetos'!AB$9,'Quadro Geral'!$D$9:$H$43,4,FALSE)='Matriz Objetivos x Projetos'!$B14,VLOOKUP('Matriz Objetivos x Projetos'!AB$9,'Quadro Geral'!$D$9:$H$43,5,FALSE)='Matriz Objetivos x Projetos'!$B14),"S","")),"")</f>
        <v/>
      </c>
      <c r="AC14" s="176" t="str">
        <f>IFERROR(IF(VLOOKUP(AC$9,'Quadro Geral'!$D$9:$H$43,3,FALSE)='Matriz Objetivos x Projetos'!$B14,"P",IF(OR(VLOOKUP('Matriz Objetivos x Projetos'!AC$9,'Quadro Geral'!$D$9:$H$43,4,FALSE)='Matriz Objetivos x Projetos'!$B14,VLOOKUP('Matriz Objetivos x Projetos'!AC$9,'Quadro Geral'!$D$9:$H$43,5,FALSE)='Matriz Objetivos x Projetos'!$B14),"S","")),"")</f>
        <v/>
      </c>
      <c r="AD14" s="176" t="str">
        <f>IFERROR(IF(VLOOKUP(AD$9,'Quadro Geral'!$D$9:$H$43,3,FALSE)='Matriz Objetivos x Projetos'!$B14,"P",IF(OR(VLOOKUP('Matriz Objetivos x Projetos'!AD$9,'Quadro Geral'!$D$9:$H$43,4,FALSE)='Matriz Objetivos x Projetos'!$B14,VLOOKUP('Matriz Objetivos x Projetos'!AD$9,'Quadro Geral'!$D$9:$H$43,5,FALSE)='Matriz Objetivos x Projetos'!$B14),"S","")),"")</f>
        <v/>
      </c>
      <c r="AE14" s="176" t="str">
        <f>IFERROR(IF(VLOOKUP(AE$9,'Quadro Geral'!$D$9:$H$43,3,FALSE)='Matriz Objetivos x Projetos'!$B14,"P",IF(OR(VLOOKUP('Matriz Objetivos x Projetos'!AE$9,'Quadro Geral'!$D$9:$H$43,4,FALSE)='Matriz Objetivos x Projetos'!$B14,VLOOKUP('Matriz Objetivos x Projetos'!AE$9,'Quadro Geral'!$D$9:$H$11,5,FALSE)='Matriz Objetivos x Projetos'!$B14),"S","")),"")</f>
        <v/>
      </c>
      <c r="AF14" s="176" t="str">
        <f>IFERROR(IF(VLOOKUP(AF$9,'Quadro Geral'!$D$9:$H$43,3,FALSE)='Matriz Objetivos x Projetos'!$B14,"P",IF(OR(VLOOKUP('Matriz Objetivos x Projetos'!AF$9,'Quadro Geral'!$D$9:$H$43,4,FALSE)='Matriz Objetivos x Projetos'!$B14,VLOOKUP('Matriz Objetivos x Projetos'!AF$9,'Quadro Geral'!$D$9:$H$11,5,FALSE)='Matriz Objetivos x Projetos'!$B14),"S","")),"")</f>
        <v/>
      </c>
      <c r="AG14" s="20" t="str">
        <f>IFERROR(IF(VLOOKUP(AG$9,'Quadro Geral'!$D$9:$H$43,3,FALSE)='Matriz Objetivos x Projetos'!$B14,"P",IF(OR(VLOOKUP('Matriz Objetivos x Projetos'!AG$9,'Quadro Geral'!$D$9:$H$43,4,FALSE)='Matriz Objetivos x Projetos'!$B14,VLOOKUP('Matriz Objetivos x Projetos'!AG$9,'Quadro Geral'!$D$9:$H$11,5,FALSE)='Matriz Objetivos x Projetos'!$B14),"S","")),"")</f>
        <v/>
      </c>
      <c r="AH14" s="20" t="str">
        <f>IFERROR(IF(VLOOKUP(AH$9,'Quadro Geral'!$D$9:$H$43,3,FALSE)='Matriz Objetivos x Projetos'!$B14,"P",IF(OR(VLOOKUP('Matriz Objetivos x Projetos'!AH$9,'Quadro Geral'!$D$9:$H$43,4,FALSE)='Matriz Objetivos x Projetos'!$B14,VLOOKUP('Matriz Objetivos x Projetos'!AH$9,'Quadro Geral'!$D$9:$H$11,5,FALSE)='Matriz Objetivos x Projetos'!$B14),"S","")),"")</f>
        <v/>
      </c>
      <c r="AI14" s="20" t="str">
        <f>IFERROR(IF(VLOOKUP(AI$9,'Quadro Geral'!$D$9:$H$43,3,FALSE)='Matriz Objetivos x Projetos'!$B14,"P",IF(OR(VLOOKUP('Matriz Objetivos x Projetos'!AI$9,'Quadro Geral'!$D$9:$H$43,4,FALSE)='Matriz Objetivos x Projetos'!$B14,VLOOKUP('Matriz Objetivos x Projetos'!AI$9,'Quadro Geral'!$D$9:$H$11,5,FALSE)='Matriz Objetivos x Projetos'!$B14),"S","")),"")</f>
        <v/>
      </c>
      <c r="AJ14" s="20" t="str">
        <f>IFERROR(IF(VLOOKUP(AJ$9,'Quadro Geral'!$D$9:$H$43,3,FALSE)='Matriz Objetivos x Projetos'!$B14,"P",IF(OR(VLOOKUP('Matriz Objetivos x Projetos'!AJ$9,'Quadro Geral'!$D$9:$H$43,4,FALSE)='Matriz Objetivos x Projetos'!$B14,VLOOKUP('Matriz Objetivos x Projetos'!AJ$9,'Quadro Geral'!$D$9:$H$11,5,FALSE)='Matriz Objetivos x Projetos'!$B14),"S","")),"")</f>
        <v/>
      </c>
      <c r="AK14" s="20" t="str">
        <f>IFERROR(IF(VLOOKUP(AK$9,'Quadro Geral'!$D$9:$H$43,3,FALSE)='Matriz Objetivos x Projetos'!$B14,"P",IF(OR(VLOOKUP('Matriz Objetivos x Projetos'!AK$9,'Quadro Geral'!$D$9:$H$43,4,FALSE)='Matriz Objetivos x Projetos'!$B14,VLOOKUP('Matriz Objetivos x Projetos'!AK$9,'Quadro Geral'!$D$9:$H$11,5,FALSE)='Matriz Objetivos x Projetos'!$B14),"S","")),"")</f>
        <v/>
      </c>
      <c r="AL14" s="20" t="str">
        <f>IFERROR(IF(VLOOKUP(AL$9,'Quadro Geral'!$D$9:$H$43,3,FALSE)='Matriz Objetivos x Projetos'!$B14,"P",IF(OR(VLOOKUP('Matriz Objetivos x Projetos'!AL$9,'Quadro Geral'!$D$9:$H$43,4,FALSE)='Matriz Objetivos x Projetos'!$B14,VLOOKUP('Matriz Objetivos x Projetos'!AL$9,'Quadro Geral'!$D$9:$H$11,5,FALSE)='Matriz Objetivos x Projetos'!$B14),"S","")),"")</f>
        <v/>
      </c>
      <c r="AM14" s="17">
        <f t="shared" si="0"/>
        <v>0</v>
      </c>
      <c r="AN14" s="16" t="str">
        <f t="shared" si="1"/>
        <v>Processos Internos</v>
      </c>
    </row>
    <row r="15" spans="1:48" ht="63" customHeight="1" x14ac:dyDescent="0.2">
      <c r="A15" s="385"/>
      <c r="B15" s="175" t="s">
        <v>63</v>
      </c>
      <c r="C15" s="176" t="str">
        <f>IFERROR(IF(VLOOKUP(C$9,'Quadro Geral'!$D$9:$H$43,3,FALSE)='Matriz Objetivos x Projetos'!$B15,"P",IF(OR(VLOOKUP('Matriz Objetivos x Projetos'!C$9,'Quadro Geral'!$D$9:$H$43,4,FALSE)='Matriz Objetivos x Projetos'!$B15,VLOOKUP('Matriz Objetivos x Projetos'!C$9,'Quadro Geral'!$D$9:$H$43,5,FALSE)='Matriz Objetivos x Projetos'!$B15),"S","")),"")</f>
        <v/>
      </c>
      <c r="D15" s="176" t="str">
        <f>IFERROR(IF(VLOOKUP(D$9,'Quadro Geral'!$D$9:$H$43,3,FALSE)='Matriz Objetivos x Projetos'!$B15,"P",IF(OR(VLOOKUP('Matriz Objetivos x Projetos'!D$9,'Quadro Geral'!$D$9:$H$43,4,FALSE)='Matriz Objetivos x Projetos'!$B15,VLOOKUP('Matriz Objetivos x Projetos'!D$9,'Quadro Geral'!$D$9:$H$43,5,FALSE)='Matriz Objetivos x Projetos'!$B15),"S","")),"")</f>
        <v/>
      </c>
      <c r="E15" s="176" t="str">
        <f>IFERROR(IF(VLOOKUP(E$9,'Quadro Geral'!$D$9:$H$43,3,FALSE)='Matriz Objetivos x Projetos'!$B15,"P",IF(OR(VLOOKUP('Matriz Objetivos x Projetos'!E$9,'Quadro Geral'!$D$9:$H$43,4,FALSE)='Matriz Objetivos x Projetos'!$B15,VLOOKUP('Matriz Objetivos x Projetos'!E$9,'Quadro Geral'!$D$9:$H$43,5,FALSE)='Matriz Objetivos x Projetos'!$B15),"S","")),"")</f>
        <v/>
      </c>
      <c r="F15" s="176" t="str">
        <f>IFERROR(IF(VLOOKUP(F$9,'Quadro Geral'!$D$9:$H$43,3,FALSE)='Matriz Objetivos x Projetos'!$B15,"P",IF(OR(VLOOKUP('Matriz Objetivos x Projetos'!F$9,'Quadro Geral'!$D$9:$H$43,4,FALSE)='Matriz Objetivos x Projetos'!$B15,VLOOKUP('Matriz Objetivos x Projetos'!F$9,'Quadro Geral'!$D$9:$H$43,5,FALSE)='Matriz Objetivos x Projetos'!$B15),"S","")),"")</f>
        <v/>
      </c>
      <c r="G15" s="176" t="str">
        <f>IFERROR(IF(VLOOKUP(G$9,'Quadro Geral'!$D$9:$H$43,3,FALSE)='Matriz Objetivos x Projetos'!$B15,"P",IF(OR(VLOOKUP('Matriz Objetivos x Projetos'!G$9,'Quadro Geral'!$D$9:$H$43,4,FALSE)='Matriz Objetivos x Projetos'!$B15,VLOOKUP('Matriz Objetivos x Projetos'!G$9,'Quadro Geral'!$D$9:$H$43,5,FALSE)='Matriz Objetivos x Projetos'!$B15),"S","")),"")</f>
        <v/>
      </c>
      <c r="H15" s="176" t="str">
        <f>IFERROR(IF(VLOOKUP(H$9,'Quadro Geral'!$D$9:$H$43,3,FALSE)='Matriz Objetivos x Projetos'!$B15,"P",IF(OR(VLOOKUP('Matriz Objetivos x Projetos'!H$9,'Quadro Geral'!$D$9:$H$43,4,FALSE)='Matriz Objetivos x Projetos'!$B15,VLOOKUP('Matriz Objetivos x Projetos'!H$9,'Quadro Geral'!$D$9:$H$43,5,FALSE)='Matriz Objetivos x Projetos'!$B15),"S","")),"")</f>
        <v/>
      </c>
      <c r="I15" s="176" t="str">
        <f>IFERROR(IF(VLOOKUP(I$9,'Quadro Geral'!$D$9:$H$43,3,FALSE)='Matriz Objetivos x Projetos'!$B15,"P",IF(OR(VLOOKUP('Matriz Objetivos x Projetos'!I$9,'Quadro Geral'!$D$9:$H$43,4,FALSE)='Matriz Objetivos x Projetos'!$B15,VLOOKUP('Matriz Objetivos x Projetos'!I$9,'Quadro Geral'!$D$9:$H$43,5,FALSE)='Matriz Objetivos x Projetos'!$B15),"S","")),"")</f>
        <v/>
      </c>
      <c r="J15" s="176" t="str">
        <f>IFERROR(IF(VLOOKUP(J$9,'Quadro Geral'!$D$9:$H$43,3,FALSE)='Matriz Objetivos x Projetos'!$B15,"P",IF(OR(VLOOKUP('Matriz Objetivos x Projetos'!J$9,'Quadro Geral'!$D$9:$H$43,4,FALSE)='Matriz Objetivos x Projetos'!$B15,VLOOKUP('Matriz Objetivos x Projetos'!J$9,'Quadro Geral'!$D$9:$H$43,5,FALSE)='Matriz Objetivos x Projetos'!$B15),"S","")),"")</f>
        <v/>
      </c>
      <c r="K15" s="176" t="str">
        <f>IFERROR(IF(VLOOKUP(K$9,'Quadro Geral'!$D$9:$H$43,3,FALSE)='Matriz Objetivos x Projetos'!$B15,"P",IF(OR(VLOOKUP('Matriz Objetivos x Projetos'!K$9,'Quadro Geral'!$D$9:$H$43,4,FALSE)='Matriz Objetivos x Projetos'!$B15,VLOOKUP('Matriz Objetivos x Projetos'!K$9,'Quadro Geral'!$D$9:$H$43,5,FALSE)='Matriz Objetivos x Projetos'!$B15),"S","")),"")</f>
        <v/>
      </c>
      <c r="L15" s="176" t="str">
        <f>IFERROR(IF(VLOOKUP(L$9,'Quadro Geral'!$D$9:$H$43,3,FALSE)='Matriz Objetivos x Projetos'!$B15,"P",IF(OR(VLOOKUP('Matriz Objetivos x Projetos'!L$9,'Quadro Geral'!$D$9:$H$43,4,FALSE)='Matriz Objetivos x Projetos'!$B15,VLOOKUP('Matriz Objetivos x Projetos'!L$9,'Quadro Geral'!$D$9:$H$43,5,FALSE)='Matriz Objetivos x Projetos'!$B15),"S","")),"")</f>
        <v/>
      </c>
      <c r="M15" s="176" t="str">
        <f>IFERROR(IF(VLOOKUP(M$9,'Quadro Geral'!$D$9:$H$43,3,FALSE)='Matriz Objetivos x Projetos'!$B15,"P",IF(OR(VLOOKUP('Matriz Objetivos x Projetos'!M$9,'Quadro Geral'!$D$9:$H$43,4,FALSE)='Matriz Objetivos x Projetos'!$B15,VLOOKUP('Matriz Objetivos x Projetos'!M$9,'Quadro Geral'!$D$9:$H$43,5,FALSE)='Matriz Objetivos x Projetos'!$B15),"S","")),"")</f>
        <v>P</v>
      </c>
      <c r="N15" s="176" t="str">
        <f>IFERROR(IF(VLOOKUP(N$9,'Quadro Geral'!$D$9:$H$43,3,FALSE)='Matriz Objetivos x Projetos'!$B15,"P",IF(OR(VLOOKUP('Matriz Objetivos x Projetos'!N$9,'Quadro Geral'!$D$9:$H$43,4,FALSE)='Matriz Objetivos x Projetos'!$B15,VLOOKUP('Matriz Objetivos x Projetos'!N$9,'Quadro Geral'!$D$9:$H$43,5,FALSE)='Matriz Objetivos x Projetos'!$B15),"S","")),"")</f>
        <v/>
      </c>
      <c r="O15" s="176" t="str">
        <f>IFERROR(IF(VLOOKUP(O$9,'Quadro Geral'!$D$9:$H$43,3,FALSE)='Matriz Objetivos x Projetos'!$B15,"P",IF(OR(VLOOKUP('Matriz Objetivos x Projetos'!O$9,'Quadro Geral'!$D$9:$H$43,4,FALSE)='Matriz Objetivos x Projetos'!$B15,VLOOKUP('Matriz Objetivos x Projetos'!O$9,'Quadro Geral'!$D$9:$H$43,5,FALSE)='Matriz Objetivos x Projetos'!$B15),"S","")),"")</f>
        <v/>
      </c>
      <c r="P15" s="176" t="str">
        <f>IFERROR(IF(VLOOKUP(P$9,'Quadro Geral'!$D$9:$H$43,3,FALSE)='Matriz Objetivos x Projetos'!$B15,"P",IF(OR(VLOOKUP('Matriz Objetivos x Projetos'!P$9,'Quadro Geral'!$D$9:$H$43,4,FALSE)='Matriz Objetivos x Projetos'!$B15,VLOOKUP('Matriz Objetivos x Projetos'!P$9,'Quadro Geral'!$D$9:$H$43,5,FALSE)='Matriz Objetivos x Projetos'!$B15),"S","")),"")</f>
        <v/>
      </c>
      <c r="Q15" s="176" t="str">
        <f>IFERROR(IF(VLOOKUP(Q$9,'Quadro Geral'!$D$9:$H$43,3,FALSE)='Matriz Objetivos x Projetos'!$B15,"P",IF(OR(VLOOKUP('Matriz Objetivos x Projetos'!Q$9,'Quadro Geral'!$D$9:$H$43,4,FALSE)='Matriz Objetivos x Projetos'!$B15,VLOOKUP('Matriz Objetivos x Projetos'!Q$9,'Quadro Geral'!$D$9:$H$43,5,FALSE)='Matriz Objetivos x Projetos'!$B15),"S","")),"")</f>
        <v/>
      </c>
      <c r="R15" s="176" t="str">
        <f>IFERROR(IF(VLOOKUP(R$9,'Quadro Geral'!$D$9:$H$43,3,FALSE)='Matriz Objetivos x Projetos'!$B15,"P",IF(OR(VLOOKUP('Matriz Objetivos x Projetos'!R$9,'Quadro Geral'!$D$9:$H$43,4,FALSE)='Matriz Objetivos x Projetos'!$B15,VLOOKUP('Matriz Objetivos x Projetos'!R$9,'Quadro Geral'!$D$9:$H$43,5,FALSE)='Matriz Objetivos x Projetos'!$B15),"S","")),"")</f>
        <v/>
      </c>
      <c r="S15" s="176" t="str">
        <f>IFERROR(IF(VLOOKUP(S$9,'Quadro Geral'!$D$9:$H$43,3,FALSE)='Matriz Objetivos x Projetos'!$B15,"P",IF(OR(VLOOKUP('Matriz Objetivos x Projetos'!S$9,'Quadro Geral'!$D$9:$H$43,4,FALSE)='Matriz Objetivos x Projetos'!$B15,VLOOKUP('Matriz Objetivos x Projetos'!S$9,'Quadro Geral'!$D$9:$H$43,5,FALSE)='Matriz Objetivos x Projetos'!$B15),"S","")),"")</f>
        <v/>
      </c>
      <c r="T15" s="176" t="str">
        <f>IFERROR(IF(VLOOKUP(T$9,'Quadro Geral'!$D$9:$H$43,3,FALSE)='Matriz Objetivos x Projetos'!$B15,"P",IF(OR(VLOOKUP('Matriz Objetivos x Projetos'!T$9,'Quadro Geral'!$D$9:$H$43,4,FALSE)='Matriz Objetivos x Projetos'!$B15,VLOOKUP('Matriz Objetivos x Projetos'!T$9,'Quadro Geral'!$D$9:$H$43,5,FALSE)='Matriz Objetivos x Projetos'!$B15),"S","")),"")</f>
        <v/>
      </c>
      <c r="U15" s="176" t="str">
        <f>IFERROR(IF(VLOOKUP(U$9,'Quadro Geral'!$D$9:$H$43,3,FALSE)='Matriz Objetivos x Projetos'!$B15,"P",IF(OR(VLOOKUP('Matriz Objetivos x Projetos'!U$9,'Quadro Geral'!$D$9:$H$43,4,FALSE)='Matriz Objetivos x Projetos'!$B15,VLOOKUP('Matriz Objetivos x Projetos'!U$9,'Quadro Geral'!$D$9:$H$43,5,FALSE)='Matriz Objetivos x Projetos'!$B15),"S","")),"")</f>
        <v/>
      </c>
      <c r="V15" s="176" t="str">
        <f>IFERROR(IF(VLOOKUP(V$9,'Quadro Geral'!$D$9:$H$43,3,FALSE)='Matriz Objetivos x Projetos'!$B15,"P",IF(OR(VLOOKUP('Matriz Objetivos x Projetos'!V$9,'Quadro Geral'!$D$9:$H$43,4,FALSE)='Matriz Objetivos x Projetos'!$B15,VLOOKUP('Matriz Objetivos x Projetos'!V$9,'Quadro Geral'!$D$9:$H$43,5,FALSE)='Matriz Objetivos x Projetos'!$B15),"S","")),"")</f>
        <v/>
      </c>
      <c r="W15" s="176" t="str">
        <f>IFERROR(IF(VLOOKUP(W$9,'Quadro Geral'!$D$9:$H$43,3,FALSE)='Matriz Objetivos x Projetos'!$B15,"P",IF(OR(VLOOKUP('Matriz Objetivos x Projetos'!W$9,'Quadro Geral'!$D$9:$H$43,4,FALSE)='Matriz Objetivos x Projetos'!$B15,VLOOKUP('Matriz Objetivos x Projetos'!W$9,'Quadro Geral'!$D$9:$H$43,5,FALSE)='Matriz Objetivos x Projetos'!$B15),"S","")),"")</f>
        <v/>
      </c>
      <c r="X15" s="176" t="str">
        <f>IFERROR(IF(VLOOKUP(X$9,'Quadro Geral'!$D$9:$H$43,3,FALSE)='Matriz Objetivos x Projetos'!$B15,"P",IF(OR(VLOOKUP('Matriz Objetivos x Projetos'!X$9,'Quadro Geral'!$D$9:$H$43,4,FALSE)='Matriz Objetivos x Projetos'!$B15,VLOOKUP('Matriz Objetivos x Projetos'!X$9,'Quadro Geral'!$D$9:$H$43,5,FALSE)='Matriz Objetivos x Projetos'!$B15),"S","")),"")</f>
        <v/>
      </c>
      <c r="Y15" s="176" t="str">
        <f>IFERROR(IF(VLOOKUP(Y$9,'Quadro Geral'!$D$9:$H$43,3,FALSE)='Matriz Objetivos x Projetos'!$B15,"P",IF(OR(VLOOKUP('Matriz Objetivos x Projetos'!Y$9,'Quadro Geral'!$D$9:$H$43,4,FALSE)='Matriz Objetivos x Projetos'!$B15,VLOOKUP('Matriz Objetivos x Projetos'!Y$9,'Quadro Geral'!$D$9:$H$43,5,FALSE)='Matriz Objetivos x Projetos'!$B15),"S","")),"")</f>
        <v/>
      </c>
      <c r="Z15" s="176" t="str">
        <f>IFERROR(IF(VLOOKUP(Z$9,'Quadro Geral'!$D$9:$H$43,3,FALSE)='Matriz Objetivos x Projetos'!$B15,"P",IF(OR(VLOOKUP('Matriz Objetivos x Projetos'!Z$9,'Quadro Geral'!$D$9:$H$43,4,FALSE)='Matriz Objetivos x Projetos'!$B15,VLOOKUP('Matriz Objetivos x Projetos'!Z$9,'Quadro Geral'!$D$9:$H$43,5,FALSE)='Matriz Objetivos x Projetos'!$B15),"S","")),"")</f>
        <v/>
      </c>
      <c r="AA15" s="176" t="str">
        <f>IFERROR(IF(VLOOKUP(AA$9,'Quadro Geral'!$D$9:$H$43,3,FALSE)='Matriz Objetivos x Projetos'!$B15,"P",IF(OR(VLOOKUP('Matriz Objetivos x Projetos'!AA$9,'Quadro Geral'!$D$9:$H$43,4,FALSE)='Matriz Objetivos x Projetos'!$B15,VLOOKUP('Matriz Objetivos x Projetos'!AA$9,'Quadro Geral'!$D$9:$H$43,5,FALSE)='Matriz Objetivos x Projetos'!$B15),"S","")),"")</f>
        <v/>
      </c>
      <c r="AB15" s="176" t="str">
        <f>IFERROR(IF(VLOOKUP(AB$9,'Quadro Geral'!$D$9:$H$43,3,FALSE)='Matriz Objetivos x Projetos'!$B15,"P",IF(OR(VLOOKUP('Matriz Objetivos x Projetos'!AB$9,'Quadro Geral'!$D$9:$H$43,4,FALSE)='Matriz Objetivos x Projetos'!$B15,VLOOKUP('Matriz Objetivos x Projetos'!AB$9,'Quadro Geral'!$D$9:$H$43,5,FALSE)='Matriz Objetivos x Projetos'!$B15),"S","")),"")</f>
        <v/>
      </c>
      <c r="AC15" s="176" t="str">
        <f>IFERROR(IF(VLOOKUP(AC$9,'Quadro Geral'!$D$9:$H$43,3,FALSE)='Matriz Objetivos x Projetos'!$B15,"P",IF(OR(VLOOKUP('Matriz Objetivos x Projetos'!AC$9,'Quadro Geral'!$D$9:$H$43,4,FALSE)='Matriz Objetivos x Projetos'!$B15,VLOOKUP('Matriz Objetivos x Projetos'!AC$9,'Quadro Geral'!$D$9:$H$43,5,FALSE)='Matriz Objetivos x Projetos'!$B15),"S","")),"")</f>
        <v/>
      </c>
      <c r="AD15" s="176" t="str">
        <f>IFERROR(IF(VLOOKUP(AD$9,'Quadro Geral'!$D$9:$H$43,3,FALSE)='Matriz Objetivos x Projetos'!$B15,"P",IF(OR(VLOOKUP('Matriz Objetivos x Projetos'!AD$9,'Quadro Geral'!$D$9:$H$43,4,FALSE)='Matriz Objetivos x Projetos'!$B15,VLOOKUP('Matriz Objetivos x Projetos'!AD$9,'Quadro Geral'!$D$9:$H$43,5,FALSE)='Matriz Objetivos x Projetos'!$B15),"S","")),"")</f>
        <v/>
      </c>
      <c r="AE15" s="176" t="str">
        <f>IFERROR(IF(VLOOKUP(AE$9,'Quadro Geral'!$D$9:$H$43,3,FALSE)='Matriz Objetivos x Projetos'!$B15,"P",IF(OR(VLOOKUP('Matriz Objetivos x Projetos'!AE$9,'Quadro Geral'!$D$9:$H$43,4,FALSE)='Matriz Objetivos x Projetos'!$B15,VLOOKUP('Matriz Objetivos x Projetos'!AE$9,'Quadro Geral'!$D$9:$H$11,5,FALSE)='Matriz Objetivos x Projetos'!$B15),"S","")),"")</f>
        <v/>
      </c>
      <c r="AF15" s="176" t="str">
        <f>IFERROR(IF(VLOOKUP(AF$9,'Quadro Geral'!$D$9:$H$43,3,FALSE)='Matriz Objetivos x Projetos'!$B15,"P",IF(OR(VLOOKUP('Matriz Objetivos x Projetos'!AF$9,'Quadro Geral'!$D$9:$H$43,4,FALSE)='Matriz Objetivos x Projetos'!$B15,VLOOKUP('Matriz Objetivos x Projetos'!AF$9,'Quadro Geral'!$D$9:$H$11,5,FALSE)='Matriz Objetivos x Projetos'!$B15),"S","")),"")</f>
        <v/>
      </c>
      <c r="AG15" s="20" t="str">
        <f>IFERROR(IF(VLOOKUP(AG$9,'Quadro Geral'!$D$9:$H$43,3,FALSE)='Matriz Objetivos x Projetos'!$B15,"P",IF(OR(VLOOKUP('Matriz Objetivos x Projetos'!AG$9,'Quadro Geral'!$D$9:$H$43,4,FALSE)='Matriz Objetivos x Projetos'!$B15,VLOOKUP('Matriz Objetivos x Projetos'!AG$9,'Quadro Geral'!$D$9:$H$11,5,FALSE)='Matriz Objetivos x Projetos'!$B15),"S","")),"")</f>
        <v/>
      </c>
      <c r="AH15" s="20" t="str">
        <f>IFERROR(IF(VLOOKUP(AH$9,'Quadro Geral'!$D$9:$H$43,3,FALSE)='Matriz Objetivos x Projetos'!$B15,"P",IF(OR(VLOOKUP('Matriz Objetivos x Projetos'!AH$9,'Quadro Geral'!$D$9:$H$43,4,FALSE)='Matriz Objetivos x Projetos'!$B15,VLOOKUP('Matriz Objetivos x Projetos'!AH$9,'Quadro Geral'!$D$9:$H$11,5,FALSE)='Matriz Objetivos x Projetos'!$B15),"S","")),"")</f>
        <v/>
      </c>
      <c r="AI15" s="20" t="str">
        <f>IFERROR(IF(VLOOKUP(AI$9,'Quadro Geral'!$D$9:$H$43,3,FALSE)='Matriz Objetivos x Projetos'!$B15,"P",IF(OR(VLOOKUP('Matriz Objetivos x Projetos'!AI$9,'Quadro Geral'!$D$9:$H$43,4,FALSE)='Matriz Objetivos x Projetos'!$B15,VLOOKUP('Matriz Objetivos x Projetos'!AI$9,'Quadro Geral'!$D$9:$H$11,5,FALSE)='Matriz Objetivos x Projetos'!$B15),"S","")),"")</f>
        <v/>
      </c>
      <c r="AJ15" s="20" t="str">
        <f>IFERROR(IF(VLOOKUP(AJ$9,'Quadro Geral'!$D$9:$H$43,3,FALSE)='Matriz Objetivos x Projetos'!$B15,"P",IF(OR(VLOOKUP('Matriz Objetivos x Projetos'!AJ$9,'Quadro Geral'!$D$9:$H$43,4,FALSE)='Matriz Objetivos x Projetos'!$B15,VLOOKUP('Matriz Objetivos x Projetos'!AJ$9,'Quadro Geral'!$D$9:$H$11,5,FALSE)='Matriz Objetivos x Projetos'!$B15),"S","")),"")</f>
        <v/>
      </c>
      <c r="AK15" s="20" t="str">
        <f>IFERROR(IF(VLOOKUP(AK$9,'Quadro Geral'!$D$9:$H$43,3,FALSE)='Matriz Objetivos x Projetos'!$B15,"P",IF(OR(VLOOKUP('Matriz Objetivos x Projetos'!AK$9,'Quadro Geral'!$D$9:$H$43,4,FALSE)='Matriz Objetivos x Projetos'!$B15,VLOOKUP('Matriz Objetivos x Projetos'!AK$9,'Quadro Geral'!$D$9:$H$11,5,FALSE)='Matriz Objetivos x Projetos'!$B15),"S","")),"")</f>
        <v/>
      </c>
      <c r="AL15" s="20" t="str">
        <f>IFERROR(IF(VLOOKUP(AL$9,'Quadro Geral'!$D$9:$H$43,3,FALSE)='Matriz Objetivos x Projetos'!$B15,"P",IF(OR(VLOOKUP('Matriz Objetivos x Projetos'!AL$9,'Quadro Geral'!$D$9:$H$43,4,FALSE)='Matriz Objetivos x Projetos'!$B15,VLOOKUP('Matriz Objetivos x Projetos'!AL$9,'Quadro Geral'!$D$9:$H$11,5,FALSE)='Matriz Objetivos x Projetos'!$B15),"S","")),"")</f>
        <v/>
      </c>
      <c r="AM15" s="17">
        <f t="shared" si="0"/>
        <v>0</v>
      </c>
      <c r="AN15" s="16" t="str">
        <f t="shared" si="1"/>
        <v>Processos Internos</v>
      </c>
    </row>
    <row r="16" spans="1:48" ht="63" customHeight="1" x14ac:dyDescent="0.2">
      <c r="A16" s="385"/>
      <c r="B16" s="175" t="s">
        <v>101</v>
      </c>
      <c r="C16" s="176" t="str">
        <f>IFERROR(IF(VLOOKUP(C$9,'Quadro Geral'!$D$9:$H$43,3,FALSE)='Matriz Objetivos x Projetos'!$B16,"P",IF(OR(VLOOKUP('Matriz Objetivos x Projetos'!C$9,'Quadro Geral'!$D$9:$H$43,4,FALSE)='Matriz Objetivos x Projetos'!$B16,VLOOKUP('Matriz Objetivos x Projetos'!C$9,'Quadro Geral'!$D$9:$H$43,5,FALSE)='Matriz Objetivos x Projetos'!$B16),"S","")),"")</f>
        <v/>
      </c>
      <c r="D16" s="176" t="str">
        <f>IFERROR(IF(VLOOKUP(D$9,'Quadro Geral'!$D$9:$H$43,3,FALSE)='Matriz Objetivos x Projetos'!$B16,"P",IF(OR(VLOOKUP('Matriz Objetivos x Projetos'!D$9,'Quadro Geral'!$D$9:$H$43,4,FALSE)='Matriz Objetivos x Projetos'!$B16,VLOOKUP('Matriz Objetivos x Projetos'!D$9,'Quadro Geral'!$D$9:$H$43,5,FALSE)='Matriz Objetivos x Projetos'!$B16),"S","")),"")</f>
        <v/>
      </c>
      <c r="E16" s="176" t="str">
        <f>IFERROR(IF(VLOOKUP(E$9,'Quadro Geral'!$D$9:$H$43,3,FALSE)='Matriz Objetivos x Projetos'!$B16,"P",IF(OR(VLOOKUP('Matriz Objetivos x Projetos'!E$9,'Quadro Geral'!$D$9:$H$43,4,FALSE)='Matriz Objetivos x Projetos'!$B16,VLOOKUP('Matriz Objetivos x Projetos'!E$9,'Quadro Geral'!$D$9:$H$43,5,FALSE)='Matriz Objetivos x Projetos'!$B16),"S","")),"")</f>
        <v/>
      </c>
      <c r="F16" s="176" t="str">
        <f>IFERROR(IF(VLOOKUP(F$9,'Quadro Geral'!$D$9:$H$43,3,FALSE)='Matriz Objetivos x Projetos'!$B16,"P",IF(OR(VLOOKUP('Matriz Objetivos x Projetos'!F$9,'Quadro Geral'!$D$9:$H$43,4,FALSE)='Matriz Objetivos x Projetos'!$B16,VLOOKUP('Matriz Objetivos x Projetos'!F$9,'Quadro Geral'!$D$9:$H$43,5,FALSE)='Matriz Objetivos x Projetos'!$B16),"S","")),"")</f>
        <v/>
      </c>
      <c r="G16" s="176" t="str">
        <f>IFERROR(IF(VLOOKUP(G$9,'Quadro Geral'!$D$9:$H$43,3,FALSE)='Matriz Objetivos x Projetos'!$B16,"P",IF(OR(VLOOKUP('Matriz Objetivos x Projetos'!G$9,'Quadro Geral'!$D$9:$H$43,4,FALSE)='Matriz Objetivos x Projetos'!$B16,VLOOKUP('Matriz Objetivos x Projetos'!G$9,'Quadro Geral'!$D$9:$H$43,5,FALSE)='Matriz Objetivos x Projetos'!$B16),"S","")),"")</f>
        <v/>
      </c>
      <c r="H16" s="176" t="str">
        <f>IFERROR(IF(VLOOKUP(H$9,'Quadro Geral'!$D$9:$H$43,3,FALSE)='Matriz Objetivos x Projetos'!$B16,"P",IF(OR(VLOOKUP('Matriz Objetivos x Projetos'!H$9,'Quadro Geral'!$D$9:$H$43,4,FALSE)='Matriz Objetivos x Projetos'!$B16,VLOOKUP('Matriz Objetivos x Projetos'!H$9,'Quadro Geral'!$D$9:$H$43,5,FALSE)='Matriz Objetivos x Projetos'!$B16),"S","")),"")</f>
        <v/>
      </c>
      <c r="I16" s="176" t="str">
        <f>IFERROR(IF(VLOOKUP(I$9,'Quadro Geral'!$D$9:$H$43,3,FALSE)='Matriz Objetivos x Projetos'!$B16,"P",IF(OR(VLOOKUP('Matriz Objetivos x Projetos'!I$9,'Quadro Geral'!$D$9:$H$43,4,FALSE)='Matriz Objetivos x Projetos'!$B16,VLOOKUP('Matriz Objetivos x Projetos'!I$9,'Quadro Geral'!$D$9:$H$43,5,FALSE)='Matriz Objetivos x Projetos'!$B16),"S","")),"")</f>
        <v/>
      </c>
      <c r="J16" s="176" t="str">
        <f>IFERROR(IF(VLOOKUP(J$9,'Quadro Geral'!$D$9:$H$43,3,FALSE)='Matriz Objetivos x Projetos'!$B16,"P",IF(OR(VLOOKUP('Matriz Objetivos x Projetos'!J$9,'Quadro Geral'!$D$9:$H$43,4,FALSE)='Matriz Objetivos x Projetos'!$B16,VLOOKUP('Matriz Objetivos x Projetos'!J$9,'Quadro Geral'!$D$9:$H$43,5,FALSE)='Matriz Objetivos x Projetos'!$B16),"S","")),"")</f>
        <v/>
      </c>
      <c r="K16" s="176" t="str">
        <f>IFERROR(IF(VLOOKUP(K$9,'Quadro Geral'!$D$9:$H$43,3,FALSE)='Matriz Objetivos x Projetos'!$B16,"P",IF(OR(VLOOKUP('Matriz Objetivos x Projetos'!K$9,'Quadro Geral'!$D$9:$H$43,4,FALSE)='Matriz Objetivos x Projetos'!$B16,VLOOKUP('Matriz Objetivos x Projetos'!K$9,'Quadro Geral'!$D$9:$H$43,5,FALSE)='Matriz Objetivos x Projetos'!$B16),"S","")),"")</f>
        <v/>
      </c>
      <c r="L16" s="176" t="str">
        <f>IFERROR(IF(VLOOKUP(L$9,'Quadro Geral'!$D$9:$H$43,3,FALSE)='Matriz Objetivos x Projetos'!$B16,"P",IF(OR(VLOOKUP('Matriz Objetivos x Projetos'!L$9,'Quadro Geral'!$D$9:$H$43,4,FALSE)='Matriz Objetivos x Projetos'!$B16,VLOOKUP('Matriz Objetivos x Projetos'!L$9,'Quadro Geral'!$D$9:$H$43,5,FALSE)='Matriz Objetivos x Projetos'!$B16),"S","")),"")</f>
        <v/>
      </c>
      <c r="M16" s="176" t="str">
        <f>IFERROR(IF(VLOOKUP(M$9,'Quadro Geral'!$D$9:$H$43,3,FALSE)='Matriz Objetivos x Projetos'!$B16,"P",IF(OR(VLOOKUP('Matriz Objetivos x Projetos'!M$9,'Quadro Geral'!$D$9:$H$43,4,FALSE)='Matriz Objetivos x Projetos'!$B16,VLOOKUP('Matriz Objetivos x Projetos'!M$9,'Quadro Geral'!$D$9:$H$43,5,FALSE)='Matriz Objetivos x Projetos'!$B16),"S","")),"")</f>
        <v/>
      </c>
      <c r="N16" s="176" t="str">
        <f>IFERROR(IF(VLOOKUP(N$9,'Quadro Geral'!$D$9:$H$43,3,FALSE)='Matriz Objetivos x Projetos'!$B16,"P",IF(OR(VLOOKUP('Matriz Objetivos x Projetos'!N$9,'Quadro Geral'!$D$9:$H$43,4,FALSE)='Matriz Objetivos x Projetos'!$B16,VLOOKUP('Matriz Objetivos x Projetos'!N$9,'Quadro Geral'!$D$9:$H$43,5,FALSE)='Matriz Objetivos x Projetos'!$B16),"S","")),"")</f>
        <v/>
      </c>
      <c r="O16" s="176" t="str">
        <f>IFERROR(IF(VLOOKUP(O$9,'Quadro Geral'!$D$9:$H$43,3,FALSE)='Matriz Objetivos x Projetos'!$B16,"P",IF(OR(VLOOKUP('Matriz Objetivos x Projetos'!O$9,'Quadro Geral'!$D$9:$H$43,4,FALSE)='Matriz Objetivos x Projetos'!$B16,VLOOKUP('Matriz Objetivos x Projetos'!O$9,'Quadro Geral'!$D$9:$H$43,5,FALSE)='Matriz Objetivos x Projetos'!$B16),"S","")),"")</f>
        <v/>
      </c>
      <c r="P16" s="176" t="str">
        <f>IFERROR(IF(VLOOKUP(P$9,'Quadro Geral'!$D$9:$H$43,3,FALSE)='Matriz Objetivos x Projetos'!$B16,"P",IF(OR(VLOOKUP('Matriz Objetivos x Projetos'!P$9,'Quadro Geral'!$D$9:$H$43,4,FALSE)='Matriz Objetivos x Projetos'!$B16,VLOOKUP('Matriz Objetivos x Projetos'!P$9,'Quadro Geral'!$D$9:$H$43,5,FALSE)='Matriz Objetivos x Projetos'!$B16),"S","")),"")</f>
        <v/>
      </c>
      <c r="Q16" s="176" t="str">
        <f>IFERROR(IF(VLOOKUP(Q$9,'Quadro Geral'!$D$9:$H$43,3,FALSE)='Matriz Objetivos x Projetos'!$B16,"P",IF(OR(VLOOKUP('Matriz Objetivos x Projetos'!Q$9,'Quadro Geral'!$D$9:$H$43,4,FALSE)='Matriz Objetivos x Projetos'!$B16,VLOOKUP('Matriz Objetivos x Projetos'!Q$9,'Quadro Geral'!$D$9:$H$43,5,FALSE)='Matriz Objetivos x Projetos'!$B16),"S","")),"")</f>
        <v/>
      </c>
      <c r="R16" s="176" t="str">
        <f>IFERROR(IF(VLOOKUP(R$9,'Quadro Geral'!$D$9:$H$43,3,FALSE)='Matriz Objetivos x Projetos'!$B16,"P",IF(OR(VLOOKUP('Matriz Objetivos x Projetos'!R$9,'Quadro Geral'!$D$9:$H$43,4,FALSE)='Matriz Objetivos x Projetos'!$B16,VLOOKUP('Matriz Objetivos x Projetos'!R$9,'Quadro Geral'!$D$9:$H$43,5,FALSE)='Matriz Objetivos x Projetos'!$B16),"S","")),"")</f>
        <v/>
      </c>
      <c r="S16" s="176" t="str">
        <f>IFERROR(IF(VLOOKUP(S$9,'Quadro Geral'!$D$9:$H$43,3,FALSE)='Matriz Objetivos x Projetos'!$B16,"P",IF(OR(VLOOKUP('Matriz Objetivos x Projetos'!S$9,'Quadro Geral'!$D$9:$H$43,4,FALSE)='Matriz Objetivos x Projetos'!$B16,VLOOKUP('Matriz Objetivos x Projetos'!S$9,'Quadro Geral'!$D$9:$H$43,5,FALSE)='Matriz Objetivos x Projetos'!$B16),"S","")),"")</f>
        <v/>
      </c>
      <c r="T16" s="176" t="str">
        <f>IFERROR(IF(VLOOKUP(T$9,'Quadro Geral'!$D$9:$H$43,3,FALSE)='Matriz Objetivos x Projetos'!$B16,"P",IF(OR(VLOOKUP('Matriz Objetivos x Projetos'!T$9,'Quadro Geral'!$D$9:$H$43,4,FALSE)='Matriz Objetivos x Projetos'!$B16,VLOOKUP('Matriz Objetivos x Projetos'!T$9,'Quadro Geral'!$D$9:$H$43,5,FALSE)='Matriz Objetivos x Projetos'!$B16),"S","")),"")</f>
        <v/>
      </c>
      <c r="U16" s="176" t="str">
        <f>IFERROR(IF(VLOOKUP(U$9,'Quadro Geral'!$D$9:$H$43,3,FALSE)='Matriz Objetivos x Projetos'!$B16,"P",IF(OR(VLOOKUP('Matriz Objetivos x Projetos'!U$9,'Quadro Geral'!$D$9:$H$43,4,FALSE)='Matriz Objetivos x Projetos'!$B16,VLOOKUP('Matriz Objetivos x Projetos'!U$9,'Quadro Geral'!$D$9:$H$43,5,FALSE)='Matriz Objetivos x Projetos'!$B16),"S","")),"")</f>
        <v/>
      </c>
      <c r="V16" s="176" t="str">
        <f>IFERROR(IF(VLOOKUP(V$9,'Quadro Geral'!$D$9:$H$43,3,FALSE)='Matriz Objetivos x Projetos'!$B16,"P",IF(OR(VLOOKUP('Matriz Objetivos x Projetos'!V$9,'Quadro Geral'!$D$9:$H$43,4,FALSE)='Matriz Objetivos x Projetos'!$B16,VLOOKUP('Matriz Objetivos x Projetos'!V$9,'Quadro Geral'!$D$9:$H$43,5,FALSE)='Matriz Objetivos x Projetos'!$B16),"S","")),"")</f>
        <v/>
      </c>
      <c r="W16" s="176" t="str">
        <f>IFERROR(IF(VLOOKUP(W$9,'Quadro Geral'!$D$9:$H$43,3,FALSE)='Matriz Objetivos x Projetos'!$B16,"P",IF(OR(VLOOKUP('Matriz Objetivos x Projetos'!W$9,'Quadro Geral'!$D$9:$H$43,4,FALSE)='Matriz Objetivos x Projetos'!$B16,VLOOKUP('Matriz Objetivos x Projetos'!W$9,'Quadro Geral'!$D$9:$H$43,5,FALSE)='Matriz Objetivos x Projetos'!$B16),"S","")),"")</f>
        <v/>
      </c>
      <c r="X16" s="176" t="str">
        <f>IFERROR(IF(VLOOKUP(X$9,'Quadro Geral'!$D$9:$H$43,3,FALSE)='Matriz Objetivos x Projetos'!$B16,"P",IF(OR(VLOOKUP('Matriz Objetivos x Projetos'!X$9,'Quadro Geral'!$D$9:$H$43,4,FALSE)='Matriz Objetivos x Projetos'!$B16,VLOOKUP('Matriz Objetivos x Projetos'!X$9,'Quadro Geral'!$D$9:$H$43,5,FALSE)='Matriz Objetivos x Projetos'!$B16),"S","")),"")</f>
        <v/>
      </c>
      <c r="Y16" s="176" t="str">
        <f>IFERROR(IF(VLOOKUP(Y$9,'Quadro Geral'!$D$9:$H$43,3,FALSE)='Matriz Objetivos x Projetos'!$B16,"P",IF(OR(VLOOKUP('Matriz Objetivos x Projetos'!Y$9,'Quadro Geral'!$D$9:$H$43,4,FALSE)='Matriz Objetivos x Projetos'!$B16,VLOOKUP('Matriz Objetivos x Projetos'!Y$9,'Quadro Geral'!$D$9:$H$43,5,FALSE)='Matriz Objetivos x Projetos'!$B16),"S","")),"")</f>
        <v/>
      </c>
      <c r="Z16" s="176" t="str">
        <f>IFERROR(IF(VLOOKUP(Z$9,'Quadro Geral'!$D$9:$H$43,3,FALSE)='Matriz Objetivos x Projetos'!$B16,"P",IF(OR(VLOOKUP('Matriz Objetivos x Projetos'!Z$9,'Quadro Geral'!$D$9:$H$43,4,FALSE)='Matriz Objetivos x Projetos'!$B16,VLOOKUP('Matriz Objetivos x Projetos'!Z$9,'Quadro Geral'!$D$9:$H$43,5,FALSE)='Matriz Objetivos x Projetos'!$B16),"S","")),"")</f>
        <v/>
      </c>
      <c r="AA16" s="176" t="str">
        <f>IFERROR(IF(VLOOKUP(AA$9,'Quadro Geral'!$D$9:$H$43,3,FALSE)='Matriz Objetivos x Projetos'!$B16,"P",IF(OR(VLOOKUP('Matriz Objetivos x Projetos'!AA$9,'Quadro Geral'!$D$9:$H$43,4,FALSE)='Matriz Objetivos x Projetos'!$B16,VLOOKUP('Matriz Objetivos x Projetos'!AA$9,'Quadro Geral'!$D$9:$H$43,5,FALSE)='Matriz Objetivos x Projetos'!$B16),"S","")),"")</f>
        <v/>
      </c>
      <c r="AB16" s="176" t="str">
        <f>IFERROR(IF(VLOOKUP(AB$9,'Quadro Geral'!$D$9:$H$43,3,FALSE)='Matriz Objetivos x Projetos'!$B16,"P",IF(OR(VLOOKUP('Matriz Objetivos x Projetos'!AB$9,'Quadro Geral'!$D$9:$H$43,4,FALSE)='Matriz Objetivos x Projetos'!$B16,VLOOKUP('Matriz Objetivos x Projetos'!AB$9,'Quadro Geral'!$D$9:$H$43,5,FALSE)='Matriz Objetivos x Projetos'!$B16),"S","")),"")</f>
        <v/>
      </c>
      <c r="AC16" s="176" t="str">
        <f>IFERROR(IF(VLOOKUP(AC$9,'Quadro Geral'!$D$9:$H$43,3,FALSE)='Matriz Objetivos x Projetos'!$B16,"P",IF(OR(VLOOKUP('Matriz Objetivos x Projetos'!AC$9,'Quadro Geral'!$D$9:$H$43,4,FALSE)='Matriz Objetivos x Projetos'!$B16,VLOOKUP('Matriz Objetivos x Projetos'!AC$9,'Quadro Geral'!$D$9:$H$43,5,FALSE)='Matriz Objetivos x Projetos'!$B16),"S","")),"")</f>
        <v/>
      </c>
      <c r="AD16" s="176" t="str">
        <f>IFERROR(IF(VLOOKUP(AD$9,'Quadro Geral'!$D$9:$H$43,3,FALSE)='Matriz Objetivos x Projetos'!$B16,"P",IF(OR(VLOOKUP('Matriz Objetivos x Projetos'!AD$9,'Quadro Geral'!$D$9:$H$43,4,FALSE)='Matriz Objetivos x Projetos'!$B16,VLOOKUP('Matriz Objetivos x Projetos'!AD$9,'Quadro Geral'!$D$9:$H$43,5,FALSE)='Matriz Objetivos x Projetos'!$B16),"S","")),"")</f>
        <v/>
      </c>
      <c r="AE16" s="176" t="str">
        <f>IFERROR(IF(VLOOKUP(AE$9,'Quadro Geral'!$D$9:$H$43,3,FALSE)='Matriz Objetivos x Projetos'!$B16,"P",IF(OR(VLOOKUP('Matriz Objetivos x Projetos'!AE$9,'Quadro Geral'!$D$9:$H$43,4,FALSE)='Matriz Objetivos x Projetos'!$B16,VLOOKUP('Matriz Objetivos x Projetos'!AE$9,'Quadro Geral'!$D$9:$H$11,5,FALSE)='Matriz Objetivos x Projetos'!$B16),"S","")),"")</f>
        <v/>
      </c>
      <c r="AF16" s="176" t="str">
        <f>IFERROR(IF(VLOOKUP(AF$9,'Quadro Geral'!$D$9:$H$43,3,FALSE)='Matriz Objetivos x Projetos'!$B16,"P",IF(OR(VLOOKUP('Matriz Objetivos x Projetos'!AF$9,'Quadro Geral'!$D$9:$H$43,4,FALSE)='Matriz Objetivos x Projetos'!$B16,VLOOKUP('Matriz Objetivos x Projetos'!AF$9,'Quadro Geral'!$D$9:$H$11,5,FALSE)='Matriz Objetivos x Projetos'!$B16),"S","")),"")</f>
        <v/>
      </c>
      <c r="AG16" s="20" t="str">
        <f>IFERROR(IF(VLOOKUP(AG$9,'Quadro Geral'!$D$9:$H$43,3,FALSE)='Matriz Objetivos x Projetos'!$B16,"P",IF(OR(VLOOKUP('Matriz Objetivos x Projetos'!AG$9,'Quadro Geral'!$D$9:$H$43,4,FALSE)='Matriz Objetivos x Projetos'!$B16,VLOOKUP('Matriz Objetivos x Projetos'!AG$9,'Quadro Geral'!$D$9:$H$11,5,FALSE)='Matriz Objetivos x Projetos'!$B16),"S","")),"")</f>
        <v/>
      </c>
      <c r="AH16" s="20" t="str">
        <f>IFERROR(IF(VLOOKUP(AH$9,'Quadro Geral'!$D$9:$H$43,3,FALSE)='Matriz Objetivos x Projetos'!$B16,"P",IF(OR(VLOOKUP('Matriz Objetivos x Projetos'!AH$9,'Quadro Geral'!$D$9:$H$43,4,FALSE)='Matriz Objetivos x Projetos'!$B16,VLOOKUP('Matriz Objetivos x Projetos'!AH$9,'Quadro Geral'!$D$9:$H$11,5,FALSE)='Matriz Objetivos x Projetos'!$B16),"S","")),"")</f>
        <v/>
      </c>
      <c r="AI16" s="20" t="str">
        <f>IFERROR(IF(VLOOKUP(AI$9,'Quadro Geral'!$D$9:$H$43,3,FALSE)='Matriz Objetivos x Projetos'!$B16,"P",IF(OR(VLOOKUP('Matriz Objetivos x Projetos'!AI$9,'Quadro Geral'!$D$9:$H$43,4,FALSE)='Matriz Objetivos x Projetos'!$B16,VLOOKUP('Matriz Objetivos x Projetos'!AI$9,'Quadro Geral'!$D$9:$H$11,5,FALSE)='Matriz Objetivos x Projetos'!$B16),"S","")),"")</f>
        <v/>
      </c>
      <c r="AJ16" s="20" t="str">
        <f>IFERROR(IF(VLOOKUP(AJ$9,'Quadro Geral'!$D$9:$H$43,3,FALSE)='Matriz Objetivos x Projetos'!$B16,"P",IF(OR(VLOOKUP('Matriz Objetivos x Projetos'!AJ$9,'Quadro Geral'!$D$9:$H$43,4,FALSE)='Matriz Objetivos x Projetos'!$B16,VLOOKUP('Matriz Objetivos x Projetos'!AJ$9,'Quadro Geral'!$D$9:$H$11,5,FALSE)='Matriz Objetivos x Projetos'!$B16),"S","")),"")</f>
        <v/>
      </c>
      <c r="AK16" s="20" t="str">
        <f>IFERROR(IF(VLOOKUP(AK$9,'Quadro Geral'!$D$9:$H$43,3,FALSE)='Matriz Objetivos x Projetos'!$B16,"P",IF(OR(VLOOKUP('Matriz Objetivos x Projetos'!AK$9,'Quadro Geral'!$D$9:$H$43,4,FALSE)='Matriz Objetivos x Projetos'!$B16,VLOOKUP('Matriz Objetivos x Projetos'!AK$9,'Quadro Geral'!$D$9:$H$11,5,FALSE)='Matriz Objetivos x Projetos'!$B16),"S","")),"")</f>
        <v/>
      </c>
      <c r="AL16" s="20" t="str">
        <f>IFERROR(IF(VLOOKUP(AL$9,'Quadro Geral'!$D$9:$H$43,3,FALSE)='Matriz Objetivos x Projetos'!$B16,"P",IF(OR(VLOOKUP('Matriz Objetivos x Projetos'!AL$9,'Quadro Geral'!$D$9:$H$43,4,FALSE)='Matriz Objetivos x Projetos'!$B16,VLOOKUP('Matriz Objetivos x Projetos'!AL$9,'Quadro Geral'!$D$9:$H$11,5,FALSE)='Matriz Objetivos x Projetos'!$B16),"S","")),"")</f>
        <v/>
      </c>
      <c r="AM16" s="17">
        <f t="shared" si="0"/>
        <v>0</v>
      </c>
      <c r="AN16" s="16" t="str">
        <f t="shared" si="1"/>
        <v>Processos Internos</v>
      </c>
    </row>
    <row r="17" spans="1:43" ht="63" customHeight="1" x14ac:dyDescent="0.2">
      <c r="A17" s="385"/>
      <c r="B17" s="175" t="s">
        <v>102</v>
      </c>
      <c r="C17" s="176" t="str">
        <f>IFERROR(IF(VLOOKUP(C$9,'Quadro Geral'!$D$9:$H$43,3,FALSE)='Matriz Objetivos x Projetos'!$B17,"P",IF(OR(VLOOKUP('Matriz Objetivos x Projetos'!C$9,'Quadro Geral'!$D$9:$H$43,4,FALSE)='Matriz Objetivos x Projetos'!$B17,VLOOKUP('Matriz Objetivos x Projetos'!C$9,'Quadro Geral'!$D$9:$H$43,5,FALSE)='Matriz Objetivos x Projetos'!$B17),"S","")),"")</f>
        <v/>
      </c>
      <c r="D17" s="176" t="str">
        <f>IFERROR(IF(VLOOKUP(D$9,'Quadro Geral'!$D$9:$H$43,3,FALSE)='Matriz Objetivos x Projetos'!$B17,"P",IF(OR(VLOOKUP('Matriz Objetivos x Projetos'!D$9,'Quadro Geral'!$D$9:$H$43,4,FALSE)='Matriz Objetivos x Projetos'!$B17,VLOOKUP('Matriz Objetivos x Projetos'!D$9,'Quadro Geral'!$D$9:$H$43,5,FALSE)='Matriz Objetivos x Projetos'!$B17),"S","")),"")</f>
        <v/>
      </c>
      <c r="E17" s="176" t="str">
        <f>IFERROR(IF(VLOOKUP(E$9,'Quadro Geral'!$D$9:$H$43,3,FALSE)='Matriz Objetivos x Projetos'!$B17,"P",IF(OR(VLOOKUP('Matriz Objetivos x Projetos'!E$9,'Quadro Geral'!$D$9:$H$43,4,FALSE)='Matriz Objetivos x Projetos'!$B17,VLOOKUP('Matriz Objetivos x Projetos'!E$9,'Quadro Geral'!$D$9:$H$43,5,FALSE)='Matriz Objetivos x Projetos'!$B17),"S","")),"")</f>
        <v/>
      </c>
      <c r="F17" s="176" t="str">
        <f>IFERROR(IF(VLOOKUP(F$9,'Quadro Geral'!$D$9:$H$43,3,FALSE)='Matriz Objetivos x Projetos'!$B17,"P",IF(OR(VLOOKUP('Matriz Objetivos x Projetos'!F$9,'Quadro Geral'!$D$9:$H$43,4,FALSE)='Matriz Objetivos x Projetos'!$B17,VLOOKUP('Matriz Objetivos x Projetos'!F$9,'Quadro Geral'!$D$9:$H$43,5,FALSE)='Matriz Objetivos x Projetos'!$B17),"S","")),"")</f>
        <v/>
      </c>
      <c r="G17" s="176" t="str">
        <f>IFERROR(IF(VLOOKUP(G$9,'Quadro Geral'!$D$9:$H$43,3,FALSE)='Matriz Objetivos x Projetos'!$B17,"P",IF(OR(VLOOKUP('Matriz Objetivos x Projetos'!G$9,'Quadro Geral'!$D$9:$H$43,4,FALSE)='Matriz Objetivos x Projetos'!$B17,VLOOKUP('Matriz Objetivos x Projetos'!G$9,'Quadro Geral'!$D$9:$H$43,5,FALSE)='Matriz Objetivos x Projetos'!$B17),"S","")),"")</f>
        <v/>
      </c>
      <c r="H17" s="176" t="str">
        <f>IFERROR(IF(VLOOKUP(H$9,'Quadro Geral'!$D$9:$H$43,3,FALSE)='Matriz Objetivos x Projetos'!$B17,"P",IF(OR(VLOOKUP('Matriz Objetivos x Projetos'!H$9,'Quadro Geral'!$D$9:$H$43,4,FALSE)='Matriz Objetivos x Projetos'!$B17,VLOOKUP('Matriz Objetivos x Projetos'!H$9,'Quadro Geral'!$D$9:$H$43,5,FALSE)='Matriz Objetivos x Projetos'!$B17),"S","")),"")</f>
        <v/>
      </c>
      <c r="I17" s="176" t="str">
        <f>IFERROR(IF(VLOOKUP(I$9,'Quadro Geral'!$D$9:$H$43,3,FALSE)='Matriz Objetivos x Projetos'!$B17,"P",IF(OR(VLOOKUP('Matriz Objetivos x Projetos'!I$9,'Quadro Geral'!$D$9:$H$43,4,FALSE)='Matriz Objetivos x Projetos'!$B17,VLOOKUP('Matriz Objetivos x Projetos'!I$9,'Quadro Geral'!$D$9:$H$43,5,FALSE)='Matriz Objetivos x Projetos'!$B17),"S","")),"")</f>
        <v/>
      </c>
      <c r="J17" s="176" t="str">
        <f>IFERROR(IF(VLOOKUP(J$9,'Quadro Geral'!$D$9:$H$43,3,FALSE)='Matriz Objetivos x Projetos'!$B17,"P",IF(OR(VLOOKUP('Matriz Objetivos x Projetos'!J$9,'Quadro Geral'!$D$9:$H$43,4,FALSE)='Matriz Objetivos x Projetos'!$B17,VLOOKUP('Matriz Objetivos x Projetos'!J$9,'Quadro Geral'!$D$9:$H$43,5,FALSE)='Matriz Objetivos x Projetos'!$B17),"S","")),"")</f>
        <v/>
      </c>
      <c r="K17" s="176" t="str">
        <f>IFERROR(IF(VLOOKUP(K$9,'Quadro Geral'!$D$9:$H$43,3,FALSE)='Matriz Objetivos x Projetos'!$B17,"P",IF(OR(VLOOKUP('Matriz Objetivos x Projetos'!K$9,'Quadro Geral'!$D$9:$H$43,4,FALSE)='Matriz Objetivos x Projetos'!$B17,VLOOKUP('Matriz Objetivos x Projetos'!K$9,'Quadro Geral'!$D$9:$H$43,5,FALSE)='Matriz Objetivos x Projetos'!$B17),"S","")),"")</f>
        <v/>
      </c>
      <c r="L17" s="176" t="str">
        <f>IFERROR(IF(VLOOKUP(L$9,'Quadro Geral'!$D$9:$H$43,3,FALSE)='Matriz Objetivos x Projetos'!$B17,"P",IF(OR(VLOOKUP('Matriz Objetivos x Projetos'!L$9,'Quadro Geral'!$D$9:$H$43,4,FALSE)='Matriz Objetivos x Projetos'!$B17,VLOOKUP('Matriz Objetivos x Projetos'!L$9,'Quadro Geral'!$D$9:$H$43,5,FALSE)='Matriz Objetivos x Projetos'!$B17),"S","")),"")</f>
        <v/>
      </c>
      <c r="M17" s="176" t="str">
        <f>IFERROR(IF(VLOOKUP(M$9,'Quadro Geral'!$D$9:$H$43,3,FALSE)='Matriz Objetivos x Projetos'!$B17,"P",IF(OR(VLOOKUP('Matriz Objetivos x Projetos'!M$9,'Quadro Geral'!$D$9:$H$43,4,FALSE)='Matriz Objetivos x Projetos'!$B17,VLOOKUP('Matriz Objetivos x Projetos'!M$9,'Quadro Geral'!$D$9:$H$43,5,FALSE)='Matriz Objetivos x Projetos'!$B17),"S","")),"")</f>
        <v/>
      </c>
      <c r="N17" s="176" t="str">
        <f>IFERROR(IF(VLOOKUP(N$9,'Quadro Geral'!$D$9:$H$43,3,FALSE)='Matriz Objetivos x Projetos'!$B17,"P",IF(OR(VLOOKUP('Matriz Objetivos x Projetos'!N$9,'Quadro Geral'!$D$9:$H$43,4,FALSE)='Matriz Objetivos x Projetos'!$B17,VLOOKUP('Matriz Objetivos x Projetos'!N$9,'Quadro Geral'!$D$9:$H$43,5,FALSE)='Matriz Objetivos x Projetos'!$B17),"S","")),"")</f>
        <v>P</v>
      </c>
      <c r="O17" s="176" t="str">
        <f>IFERROR(IF(VLOOKUP(O$9,'Quadro Geral'!$D$9:$H$43,3,FALSE)='Matriz Objetivos x Projetos'!$B17,"P",IF(OR(VLOOKUP('Matriz Objetivos x Projetos'!O$9,'Quadro Geral'!$D$9:$H$43,4,FALSE)='Matriz Objetivos x Projetos'!$B17,VLOOKUP('Matriz Objetivos x Projetos'!O$9,'Quadro Geral'!$D$9:$H$43,5,FALSE)='Matriz Objetivos x Projetos'!$B17),"S","")),"")</f>
        <v/>
      </c>
      <c r="P17" s="176" t="str">
        <f>IFERROR(IF(VLOOKUP(P$9,'Quadro Geral'!$D$9:$H$43,3,FALSE)='Matriz Objetivos x Projetos'!$B17,"P",IF(OR(VLOOKUP('Matriz Objetivos x Projetos'!P$9,'Quadro Geral'!$D$9:$H$43,4,FALSE)='Matriz Objetivos x Projetos'!$B17,VLOOKUP('Matriz Objetivos x Projetos'!P$9,'Quadro Geral'!$D$9:$H$43,5,FALSE)='Matriz Objetivos x Projetos'!$B17),"S","")),"")</f>
        <v/>
      </c>
      <c r="Q17" s="176" t="str">
        <f>IFERROR(IF(VLOOKUP(Q$9,'Quadro Geral'!$D$9:$H$43,3,FALSE)='Matriz Objetivos x Projetos'!$B17,"P",IF(OR(VLOOKUP('Matriz Objetivos x Projetos'!Q$9,'Quadro Geral'!$D$9:$H$43,4,FALSE)='Matriz Objetivos x Projetos'!$B17,VLOOKUP('Matriz Objetivos x Projetos'!Q$9,'Quadro Geral'!$D$9:$H$43,5,FALSE)='Matriz Objetivos x Projetos'!$B17),"S","")),"")</f>
        <v/>
      </c>
      <c r="R17" s="176" t="str">
        <f>IFERROR(IF(VLOOKUP(R$9,'Quadro Geral'!$D$9:$H$43,3,FALSE)='Matriz Objetivos x Projetos'!$B17,"P",IF(OR(VLOOKUP('Matriz Objetivos x Projetos'!R$9,'Quadro Geral'!$D$9:$H$43,4,FALSE)='Matriz Objetivos x Projetos'!$B17,VLOOKUP('Matriz Objetivos x Projetos'!R$9,'Quadro Geral'!$D$9:$H$43,5,FALSE)='Matriz Objetivos x Projetos'!$B17),"S","")),"")</f>
        <v/>
      </c>
      <c r="S17" s="176" t="str">
        <f>IFERROR(IF(VLOOKUP(S$9,'Quadro Geral'!$D$9:$H$43,3,FALSE)='Matriz Objetivos x Projetos'!$B17,"P",IF(OR(VLOOKUP('Matriz Objetivos x Projetos'!S$9,'Quadro Geral'!$D$9:$H$43,4,FALSE)='Matriz Objetivos x Projetos'!$B17,VLOOKUP('Matriz Objetivos x Projetos'!S$9,'Quadro Geral'!$D$9:$H$43,5,FALSE)='Matriz Objetivos x Projetos'!$B17),"S","")),"")</f>
        <v/>
      </c>
      <c r="T17" s="176" t="str">
        <f>IFERROR(IF(VLOOKUP(T$9,'Quadro Geral'!$D$9:$H$43,3,FALSE)='Matriz Objetivos x Projetos'!$B17,"P",IF(OR(VLOOKUP('Matriz Objetivos x Projetos'!T$9,'Quadro Geral'!$D$9:$H$43,4,FALSE)='Matriz Objetivos x Projetos'!$B17,VLOOKUP('Matriz Objetivos x Projetos'!T$9,'Quadro Geral'!$D$9:$H$43,5,FALSE)='Matriz Objetivos x Projetos'!$B17),"S","")),"")</f>
        <v/>
      </c>
      <c r="U17" s="176" t="str">
        <f>IFERROR(IF(VLOOKUP(U$9,'Quadro Geral'!$D$9:$H$43,3,FALSE)='Matriz Objetivos x Projetos'!$B17,"P",IF(OR(VLOOKUP('Matriz Objetivos x Projetos'!U$9,'Quadro Geral'!$D$9:$H$43,4,FALSE)='Matriz Objetivos x Projetos'!$B17,VLOOKUP('Matriz Objetivos x Projetos'!U$9,'Quadro Geral'!$D$9:$H$43,5,FALSE)='Matriz Objetivos x Projetos'!$B17),"S","")),"")</f>
        <v>S</v>
      </c>
      <c r="V17" s="176" t="str">
        <f>IFERROR(IF(VLOOKUP(V$9,'Quadro Geral'!$D$9:$H$43,3,FALSE)='Matriz Objetivos x Projetos'!$B17,"P",IF(OR(VLOOKUP('Matriz Objetivos x Projetos'!V$9,'Quadro Geral'!$D$9:$H$43,4,FALSE)='Matriz Objetivos x Projetos'!$B17,VLOOKUP('Matriz Objetivos x Projetos'!V$9,'Quadro Geral'!$D$9:$H$43,5,FALSE)='Matriz Objetivos x Projetos'!$B17),"S","")),"")</f>
        <v/>
      </c>
      <c r="W17" s="176" t="str">
        <f>IFERROR(IF(VLOOKUP(W$9,'Quadro Geral'!$D$9:$H$43,3,FALSE)='Matriz Objetivos x Projetos'!$B17,"P",IF(OR(VLOOKUP('Matriz Objetivos x Projetos'!W$9,'Quadro Geral'!$D$9:$H$43,4,FALSE)='Matriz Objetivos x Projetos'!$B17,VLOOKUP('Matriz Objetivos x Projetos'!W$9,'Quadro Geral'!$D$9:$H$43,5,FALSE)='Matriz Objetivos x Projetos'!$B17),"S","")),"")</f>
        <v/>
      </c>
      <c r="X17" s="176" t="str">
        <f>IFERROR(IF(VLOOKUP(X$9,'Quadro Geral'!$D$9:$H$43,3,FALSE)='Matriz Objetivos x Projetos'!$B17,"P",IF(OR(VLOOKUP('Matriz Objetivos x Projetos'!X$9,'Quadro Geral'!$D$9:$H$43,4,FALSE)='Matriz Objetivos x Projetos'!$B17,VLOOKUP('Matriz Objetivos x Projetos'!X$9,'Quadro Geral'!$D$9:$H$43,5,FALSE)='Matriz Objetivos x Projetos'!$B17),"S","")),"")</f>
        <v/>
      </c>
      <c r="Y17" s="176" t="str">
        <f>IFERROR(IF(VLOOKUP(Y$9,'Quadro Geral'!$D$9:$H$43,3,FALSE)='Matriz Objetivos x Projetos'!$B17,"P",IF(OR(VLOOKUP('Matriz Objetivos x Projetos'!Y$9,'Quadro Geral'!$D$9:$H$43,4,FALSE)='Matriz Objetivos x Projetos'!$B17,VLOOKUP('Matriz Objetivos x Projetos'!Y$9,'Quadro Geral'!$D$9:$H$43,5,FALSE)='Matriz Objetivos x Projetos'!$B17),"S","")),"")</f>
        <v/>
      </c>
      <c r="Z17" s="176" t="str">
        <f>IFERROR(IF(VLOOKUP(Z$9,'Quadro Geral'!$D$9:$H$43,3,FALSE)='Matriz Objetivos x Projetos'!$B17,"P",IF(OR(VLOOKUP('Matriz Objetivos x Projetos'!Z$9,'Quadro Geral'!$D$9:$H$43,4,FALSE)='Matriz Objetivos x Projetos'!$B17,VLOOKUP('Matriz Objetivos x Projetos'!Z$9,'Quadro Geral'!$D$9:$H$43,5,FALSE)='Matriz Objetivos x Projetos'!$B17),"S","")),"")</f>
        <v/>
      </c>
      <c r="AA17" s="176" t="str">
        <f>IFERROR(IF(VLOOKUP(AA$9,'Quadro Geral'!$D$9:$H$43,3,FALSE)='Matriz Objetivos x Projetos'!$B17,"P",IF(OR(VLOOKUP('Matriz Objetivos x Projetos'!AA$9,'Quadro Geral'!$D$9:$H$43,4,FALSE)='Matriz Objetivos x Projetos'!$B17,VLOOKUP('Matriz Objetivos x Projetos'!AA$9,'Quadro Geral'!$D$9:$H$43,5,FALSE)='Matriz Objetivos x Projetos'!$B17),"S","")),"")</f>
        <v/>
      </c>
      <c r="AB17" s="176" t="str">
        <f>IFERROR(IF(VLOOKUP(AB$9,'Quadro Geral'!$D$9:$H$43,3,FALSE)='Matriz Objetivos x Projetos'!$B17,"P",IF(OR(VLOOKUP('Matriz Objetivos x Projetos'!AB$9,'Quadro Geral'!$D$9:$H$43,4,FALSE)='Matriz Objetivos x Projetos'!$B17,VLOOKUP('Matriz Objetivos x Projetos'!AB$9,'Quadro Geral'!$D$9:$H$43,5,FALSE)='Matriz Objetivos x Projetos'!$B17),"S","")),"")</f>
        <v/>
      </c>
      <c r="AC17" s="176" t="str">
        <f>IFERROR(IF(VLOOKUP(AC$9,'Quadro Geral'!$D$9:$H$43,3,FALSE)='Matriz Objetivos x Projetos'!$B17,"P",IF(OR(VLOOKUP('Matriz Objetivos x Projetos'!AC$9,'Quadro Geral'!$D$9:$H$43,4,FALSE)='Matriz Objetivos x Projetos'!$B17,VLOOKUP('Matriz Objetivos x Projetos'!AC$9,'Quadro Geral'!$D$9:$H$43,5,FALSE)='Matriz Objetivos x Projetos'!$B17),"S","")),"")</f>
        <v/>
      </c>
      <c r="AD17" s="176" t="str">
        <f>IFERROR(IF(VLOOKUP(AD$9,'Quadro Geral'!$D$9:$H$43,3,FALSE)='Matriz Objetivos x Projetos'!$B17,"P",IF(OR(VLOOKUP('Matriz Objetivos x Projetos'!AD$9,'Quadro Geral'!$D$9:$H$43,4,FALSE)='Matriz Objetivos x Projetos'!$B17,VLOOKUP('Matriz Objetivos x Projetos'!AD$9,'Quadro Geral'!$D$9:$H$43,5,FALSE)='Matriz Objetivos x Projetos'!$B17),"S","")),"")</f>
        <v/>
      </c>
      <c r="AE17" s="176" t="str">
        <f>IFERROR(IF(VLOOKUP(AE$9,'Quadro Geral'!$D$9:$H$43,3,FALSE)='Matriz Objetivos x Projetos'!$B17,"P",IF(OR(VLOOKUP('Matriz Objetivos x Projetos'!AE$9,'Quadro Geral'!$D$9:$H$43,4,FALSE)='Matriz Objetivos x Projetos'!$B17,VLOOKUP('Matriz Objetivos x Projetos'!AE$9,'Quadro Geral'!$D$9:$H$11,5,FALSE)='Matriz Objetivos x Projetos'!$B17),"S","")),"")</f>
        <v/>
      </c>
      <c r="AF17" s="176" t="str">
        <f>IFERROR(IF(VLOOKUP(AF$9,'Quadro Geral'!$D$9:$H$43,3,FALSE)='Matriz Objetivos x Projetos'!$B17,"P",IF(OR(VLOOKUP('Matriz Objetivos x Projetos'!AF$9,'Quadro Geral'!$D$9:$H$43,4,FALSE)='Matriz Objetivos x Projetos'!$B17,VLOOKUP('Matriz Objetivos x Projetos'!AF$9,'Quadro Geral'!$D$9:$H$11,5,FALSE)='Matriz Objetivos x Projetos'!$B17),"S","")),"")</f>
        <v/>
      </c>
      <c r="AG17" s="20" t="str">
        <f>IFERROR(IF(VLOOKUP(AG$9,'Quadro Geral'!$D$9:$H$43,3,FALSE)='Matriz Objetivos x Projetos'!$B17,"P",IF(OR(VLOOKUP('Matriz Objetivos x Projetos'!AG$9,'Quadro Geral'!$D$9:$H$43,4,FALSE)='Matriz Objetivos x Projetos'!$B17,VLOOKUP('Matriz Objetivos x Projetos'!AG$9,'Quadro Geral'!$D$9:$H$11,5,FALSE)='Matriz Objetivos x Projetos'!$B17),"S","")),"")</f>
        <v/>
      </c>
      <c r="AH17" s="20" t="str">
        <f>IFERROR(IF(VLOOKUP(AH$9,'Quadro Geral'!$D$9:$H$43,3,FALSE)='Matriz Objetivos x Projetos'!$B17,"P",IF(OR(VLOOKUP('Matriz Objetivos x Projetos'!AH$9,'Quadro Geral'!$D$9:$H$43,4,FALSE)='Matriz Objetivos x Projetos'!$B17,VLOOKUP('Matriz Objetivos x Projetos'!AH$9,'Quadro Geral'!$D$9:$H$11,5,FALSE)='Matriz Objetivos x Projetos'!$B17),"S","")),"")</f>
        <v/>
      </c>
      <c r="AI17" s="20" t="str">
        <f>IFERROR(IF(VLOOKUP(AI$9,'Quadro Geral'!$D$9:$H$43,3,FALSE)='Matriz Objetivos x Projetos'!$B17,"P",IF(OR(VLOOKUP('Matriz Objetivos x Projetos'!AI$9,'Quadro Geral'!$D$9:$H$43,4,FALSE)='Matriz Objetivos x Projetos'!$B17,VLOOKUP('Matriz Objetivos x Projetos'!AI$9,'Quadro Geral'!$D$9:$H$11,5,FALSE)='Matriz Objetivos x Projetos'!$B17),"S","")),"")</f>
        <v/>
      </c>
      <c r="AJ17" s="20" t="str">
        <f>IFERROR(IF(VLOOKUP(AJ$9,'Quadro Geral'!$D$9:$H$43,3,FALSE)='Matriz Objetivos x Projetos'!$B17,"P",IF(OR(VLOOKUP('Matriz Objetivos x Projetos'!AJ$9,'Quadro Geral'!$D$9:$H$43,4,FALSE)='Matriz Objetivos x Projetos'!$B17,VLOOKUP('Matriz Objetivos x Projetos'!AJ$9,'Quadro Geral'!$D$9:$H$11,5,FALSE)='Matriz Objetivos x Projetos'!$B17),"S","")),"")</f>
        <v/>
      </c>
      <c r="AK17" s="20" t="str">
        <f>IFERROR(IF(VLOOKUP(AK$9,'Quadro Geral'!$D$9:$H$43,3,FALSE)='Matriz Objetivos x Projetos'!$B17,"P",IF(OR(VLOOKUP('Matriz Objetivos x Projetos'!AK$9,'Quadro Geral'!$D$9:$H$43,4,FALSE)='Matriz Objetivos x Projetos'!$B17,VLOOKUP('Matriz Objetivos x Projetos'!AK$9,'Quadro Geral'!$D$9:$H$11,5,FALSE)='Matriz Objetivos x Projetos'!$B17),"S","")),"")</f>
        <v/>
      </c>
      <c r="AL17" s="20" t="str">
        <f>IFERROR(IF(VLOOKUP(AL$9,'Quadro Geral'!$D$9:$H$43,3,FALSE)='Matriz Objetivos x Projetos'!$B17,"P",IF(OR(VLOOKUP('Matriz Objetivos x Projetos'!AL$9,'Quadro Geral'!$D$9:$H$43,4,FALSE)='Matriz Objetivos x Projetos'!$B17,VLOOKUP('Matriz Objetivos x Projetos'!AL$9,'Quadro Geral'!$D$9:$H$11,5,FALSE)='Matriz Objetivos x Projetos'!$B17),"S","")),"")</f>
        <v/>
      </c>
      <c r="AM17" s="17">
        <f t="shared" si="0"/>
        <v>0</v>
      </c>
      <c r="AN17" s="16" t="str">
        <f t="shared" si="1"/>
        <v>Processos Internos</v>
      </c>
    </row>
    <row r="18" spans="1:43" ht="63" customHeight="1" x14ac:dyDescent="0.2">
      <c r="A18" s="385"/>
      <c r="B18" s="175" t="s">
        <v>72</v>
      </c>
      <c r="C18" s="176" t="str">
        <f>IFERROR(IF(VLOOKUP(C$9,'Quadro Geral'!$D$9:$H$43,3,FALSE)='Matriz Objetivos x Projetos'!$B18,"P",IF(OR(VLOOKUP('Matriz Objetivos x Projetos'!C$9,'Quadro Geral'!$D$9:$H$43,4,FALSE)='Matriz Objetivos x Projetos'!$B18,VLOOKUP('Matriz Objetivos x Projetos'!C$9,'Quadro Geral'!$D$9:$H$43,5,FALSE)='Matriz Objetivos x Projetos'!$B18),"S","")),"")</f>
        <v>P</v>
      </c>
      <c r="D18" s="176" t="str">
        <f>IFERROR(IF(VLOOKUP(D$9,'Quadro Geral'!$D$9:$H$43,3,FALSE)='Matriz Objetivos x Projetos'!$B18,"P",IF(OR(VLOOKUP('Matriz Objetivos x Projetos'!D$9,'Quadro Geral'!$D$9:$H$43,4,FALSE)='Matriz Objetivos x Projetos'!$B18,VLOOKUP('Matriz Objetivos x Projetos'!D$9,'Quadro Geral'!$D$9:$H$43,5,FALSE)='Matriz Objetivos x Projetos'!$B18),"S","")),"")</f>
        <v/>
      </c>
      <c r="E18" s="176" t="str">
        <f>IFERROR(IF(VLOOKUP(E$9,'Quadro Geral'!$D$9:$H$43,3,FALSE)='Matriz Objetivos x Projetos'!$B18,"P",IF(OR(VLOOKUP('Matriz Objetivos x Projetos'!E$9,'Quadro Geral'!$D$9:$H$43,4,FALSE)='Matriz Objetivos x Projetos'!$B18,VLOOKUP('Matriz Objetivos x Projetos'!E$9,'Quadro Geral'!$D$9:$H$43,5,FALSE)='Matriz Objetivos x Projetos'!$B18),"S","")),"")</f>
        <v/>
      </c>
      <c r="F18" s="176" t="str">
        <f>IFERROR(IF(VLOOKUP(F$9,'Quadro Geral'!$D$9:$H$43,3,FALSE)='Matriz Objetivos x Projetos'!$B18,"P",IF(OR(VLOOKUP('Matriz Objetivos x Projetos'!F$9,'Quadro Geral'!$D$9:$H$43,4,FALSE)='Matriz Objetivos x Projetos'!$B18,VLOOKUP('Matriz Objetivos x Projetos'!F$9,'Quadro Geral'!$D$9:$H$43,5,FALSE)='Matriz Objetivos x Projetos'!$B18),"S","")),"")</f>
        <v/>
      </c>
      <c r="G18" s="176" t="str">
        <f>IFERROR(IF(VLOOKUP(G$9,'Quadro Geral'!$D$9:$H$43,3,FALSE)='Matriz Objetivos x Projetos'!$B18,"P",IF(OR(VLOOKUP('Matriz Objetivos x Projetos'!G$9,'Quadro Geral'!$D$9:$H$43,4,FALSE)='Matriz Objetivos x Projetos'!$B18,VLOOKUP('Matriz Objetivos x Projetos'!G$9,'Quadro Geral'!$D$9:$H$43,5,FALSE)='Matriz Objetivos x Projetos'!$B18),"S","")),"")</f>
        <v/>
      </c>
      <c r="H18" s="176" t="str">
        <f>IFERROR(IF(VLOOKUP(H$9,'Quadro Geral'!$D$9:$H$43,3,FALSE)='Matriz Objetivos x Projetos'!$B18,"P",IF(OR(VLOOKUP('Matriz Objetivos x Projetos'!H$9,'Quadro Geral'!$D$9:$H$43,4,FALSE)='Matriz Objetivos x Projetos'!$B18,VLOOKUP('Matriz Objetivos x Projetos'!H$9,'Quadro Geral'!$D$9:$H$43,5,FALSE)='Matriz Objetivos x Projetos'!$B18),"S","")),"")</f>
        <v/>
      </c>
      <c r="I18" s="176" t="str">
        <f>IFERROR(IF(VLOOKUP(I$9,'Quadro Geral'!$D$9:$H$43,3,FALSE)='Matriz Objetivos x Projetos'!$B18,"P",IF(OR(VLOOKUP('Matriz Objetivos x Projetos'!I$9,'Quadro Geral'!$D$9:$H$43,4,FALSE)='Matriz Objetivos x Projetos'!$B18,VLOOKUP('Matriz Objetivos x Projetos'!I$9,'Quadro Geral'!$D$9:$H$43,5,FALSE)='Matriz Objetivos x Projetos'!$B18),"S","")),"")</f>
        <v/>
      </c>
      <c r="J18" s="176" t="str">
        <f>IFERROR(IF(VLOOKUP(J$9,'Quadro Geral'!$D$9:$H$43,3,FALSE)='Matriz Objetivos x Projetos'!$B18,"P",IF(OR(VLOOKUP('Matriz Objetivos x Projetos'!J$9,'Quadro Geral'!$D$9:$H$43,4,FALSE)='Matriz Objetivos x Projetos'!$B18,VLOOKUP('Matriz Objetivos x Projetos'!J$9,'Quadro Geral'!$D$9:$H$43,5,FALSE)='Matriz Objetivos x Projetos'!$B18),"S","")),"")</f>
        <v/>
      </c>
      <c r="K18" s="176" t="str">
        <f>IFERROR(IF(VLOOKUP(K$9,'Quadro Geral'!$D$9:$H$43,3,FALSE)='Matriz Objetivos x Projetos'!$B18,"P",IF(OR(VLOOKUP('Matriz Objetivos x Projetos'!K$9,'Quadro Geral'!$D$9:$H$43,4,FALSE)='Matriz Objetivos x Projetos'!$B18,VLOOKUP('Matriz Objetivos x Projetos'!K$9,'Quadro Geral'!$D$9:$H$43,5,FALSE)='Matriz Objetivos x Projetos'!$B18),"S","")),"")</f>
        <v/>
      </c>
      <c r="L18" s="176" t="str">
        <f>IFERROR(IF(VLOOKUP(L$9,'Quadro Geral'!$D$9:$H$43,3,FALSE)='Matriz Objetivos x Projetos'!$B18,"P",IF(OR(VLOOKUP('Matriz Objetivos x Projetos'!L$9,'Quadro Geral'!$D$9:$H$43,4,FALSE)='Matriz Objetivos x Projetos'!$B18,VLOOKUP('Matriz Objetivos x Projetos'!L$9,'Quadro Geral'!$D$9:$H$43,5,FALSE)='Matriz Objetivos x Projetos'!$B18),"S","")),"")</f>
        <v/>
      </c>
      <c r="M18" s="176" t="str">
        <f>IFERROR(IF(VLOOKUP(M$9,'Quadro Geral'!$D$9:$H$43,3,FALSE)='Matriz Objetivos x Projetos'!$B18,"P",IF(OR(VLOOKUP('Matriz Objetivos x Projetos'!M$9,'Quadro Geral'!$D$9:$H$43,4,FALSE)='Matriz Objetivos x Projetos'!$B18,VLOOKUP('Matriz Objetivos x Projetos'!M$9,'Quadro Geral'!$D$9:$H$43,5,FALSE)='Matriz Objetivos x Projetos'!$B18),"S","")),"")</f>
        <v/>
      </c>
      <c r="N18" s="176" t="str">
        <f>IFERROR(IF(VLOOKUP(N$9,'Quadro Geral'!$D$9:$H$43,3,FALSE)='Matriz Objetivos x Projetos'!$B18,"P",IF(OR(VLOOKUP('Matriz Objetivos x Projetos'!N$9,'Quadro Geral'!$D$9:$H$43,4,FALSE)='Matriz Objetivos x Projetos'!$B18,VLOOKUP('Matriz Objetivos x Projetos'!N$9,'Quadro Geral'!$D$9:$H$43,5,FALSE)='Matriz Objetivos x Projetos'!$B18),"S","")),"")</f>
        <v/>
      </c>
      <c r="O18" s="176" t="str">
        <f>IFERROR(IF(VLOOKUP(O$9,'Quadro Geral'!$D$9:$H$43,3,FALSE)='Matriz Objetivos x Projetos'!$B18,"P",IF(OR(VLOOKUP('Matriz Objetivos x Projetos'!O$9,'Quadro Geral'!$D$9:$H$43,4,FALSE)='Matriz Objetivos x Projetos'!$B18,VLOOKUP('Matriz Objetivos x Projetos'!O$9,'Quadro Geral'!$D$9:$H$43,5,FALSE)='Matriz Objetivos x Projetos'!$B18),"S","")),"")</f>
        <v>P</v>
      </c>
      <c r="P18" s="176" t="str">
        <f>IFERROR(IF(VLOOKUP(P$9,'Quadro Geral'!$D$9:$H$43,3,FALSE)='Matriz Objetivos x Projetos'!$B18,"P",IF(OR(VLOOKUP('Matriz Objetivos x Projetos'!P$9,'Quadro Geral'!$D$9:$H$43,4,FALSE)='Matriz Objetivos x Projetos'!$B18,VLOOKUP('Matriz Objetivos x Projetos'!P$9,'Quadro Geral'!$D$9:$H$43,5,FALSE)='Matriz Objetivos x Projetos'!$B18),"S","")),"")</f>
        <v/>
      </c>
      <c r="Q18" s="176" t="str">
        <f>IFERROR(IF(VLOOKUP(Q$9,'Quadro Geral'!$D$9:$H$43,3,FALSE)='Matriz Objetivos x Projetos'!$B18,"P",IF(OR(VLOOKUP('Matriz Objetivos x Projetos'!Q$9,'Quadro Geral'!$D$9:$H$43,4,FALSE)='Matriz Objetivos x Projetos'!$B18,VLOOKUP('Matriz Objetivos x Projetos'!Q$9,'Quadro Geral'!$D$9:$H$43,5,FALSE)='Matriz Objetivos x Projetos'!$B18),"S","")),"")</f>
        <v/>
      </c>
      <c r="R18" s="176" t="str">
        <f>IFERROR(IF(VLOOKUP(R$9,'Quadro Geral'!$D$9:$H$43,3,FALSE)='Matriz Objetivos x Projetos'!$B18,"P",IF(OR(VLOOKUP('Matriz Objetivos x Projetos'!R$9,'Quadro Geral'!$D$9:$H$43,4,FALSE)='Matriz Objetivos x Projetos'!$B18,VLOOKUP('Matriz Objetivos x Projetos'!R$9,'Quadro Geral'!$D$9:$H$43,5,FALSE)='Matriz Objetivos x Projetos'!$B18),"S","")),"")</f>
        <v/>
      </c>
      <c r="S18" s="176" t="str">
        <f>IFERROR(IF(VLOOKUP(S$9,'Quadro Geral'!$D$9:$H$43,3,FALSE)='Matriz Objetivos x Projetos'!$B18,"P",IF(OR(VLOOKUP('Matriz Objetivos x Projetos'!S$9,'Quadro Geral'!$D$9:$H$43,4,FALSE)='Matriz Objetivos x Projetos'!$B18,VLOOKUP('Matriz Objetivos x Projetos'!S$9,'Quadro Geral'!$D$9:$H$43,5,FALSE)='Matriz Objetivos x Projetos'!$B18),"S","")),"")</f>
        <v>P</v>
      </c>
      <c r="T18" s="176" t="str">
        <f>IFERROR(IF(VLOOKUP(T$9,'Quadro Geral'!$D$9:$H$43,3,FALSE)='Matriz Objetivos x Projetos'!$B18,"P",IF(OR(VLOOKUP('Matriz Objetivos x Projetos'!T$9,'Quadro Geral'!$D$9:$H$43,4,FALSE)='Matriz Objetivos x Projetos'!$B18,VLOOKUP('Matriz Objetivos x Projetos'!T$9,'Quadro Geral'!$D$9:$H$43,5,FALSE)='Matriz Objetivos x Projetos'!$B18),"S","")),"")</f>
        <v/>
      </c>
      <c r="U18" s="176" t="str">
        <f>IFERROR(IF(VLOOKUP(U$9,'Quadro Geral'!$D$9:$H$43,3,FALSE)='Matriz Objetivos x Projetos'!$B18,"P",IF(OR(VLOOKUP('Matriz Objetivos x Projetos'!U$9,'Quadro Geral'!$D$9:$H$43,4,FALSE)='Matriz Objetivos x Projetos'!$B18,VLOOKUP('Matriz Objetivos x Projetos'!U$9,'Quadro Geral'!$D$9:$H$43,5,FALSE)='Matriz Objetivos x Projetos'!$B18),"S","")),"")</f>
        <v/>
      </c>
      <c r="V18" s="176" t="str">
        <f>IFERROR(IF(VLOOKUP(V$9,'Quadro Geral'!$D$9:$H$43,3,FALSE)='Matriz Objetivos x Projetos'!$B18,"P",IF(OR(VLOOKUP('Matriz Objetivos x Projetos'!V$9,'Quadro Geral'!$D$9:$H$43,4,FALSE)='Matriz Objetivos x Projetos'!$B18,VLOOKUP('Matriz Objetivos x Projetos'!V$9,'Quadro Geral'!$D$9:$H$43,5,FALSE)='Matriz Objetivos x Projetos'!$B18),"S","")),"")</f>
        <v/>
      </c>
      <c r="W18" s="176" t="str">
        <f>IFERROR(IF(VLOOKUP(W$9,'Quadro Geral'!$D$9:$H$43,3,FALSE)='Matriz Objetivos x Projetos'!$B18,"P",IF(OR(VLOOKUP('Matriz Objetivos x Projetos'!W$9,'Quadro Geral'!$D$9:$H$43,4,FALSE)='Matriz Objetivos x Projetos'!$B18,VLOOKUP('Matriz Objetivos x Projetos'!W$9,'Quadro Geral'!$D$9:$H$43,5,FALSE)='Matriz Objetivos x Projetos'!$B18),"S","")),"")</f>
        <v/>
      </c>
      <c r="X18" s="176" t="str">
        <f>IFERROR(IF(VLOOKUP(X$9,'Quadro Geral'!$D$9:$H$43,3,FALSE)='Matriz Objetivos x Projetos'!$B18,"P",IF(OR(VLOOKUP('Matriz Objetivos x Projetos'!X$9,'Quadro Geral'!$D$9:$H$43,4,FALSE)='Matriz Objetivos x Projetos'!$B18,VLOOKUP('Matriz Objetivos x Projetos'!X$9,'Quadro Geral'!$D$9:$H$43,5,FALSE)='Matriz Objetivos x Projetos'!$B18),"S","")),"")</f>
        <v/>
      </c>
      <c r="Y18" s="176" t="str">
        <f>IFERROR(IF(VLOOKUP(Y$9,'Quadro Geral'!$D$9:$H$43,3,FALSE)='Matriz Objetivos x Projetos'!$B18,"P",IF(OR(VLOOKUP('Matriz Objetivos x Projetos'!Y$9,'Quadro Geral'!$D$9:$H$43,4,FALSE)='Matriz Objetivos x Projetos'!$B18,VLOOKUP('Matriz Objetivos x Projetos'!Y$9,'Quadro Geral'!$D$9:$H$43,5,FALSE)='Matriz Objetivos x Projetos'!$B18),"S","")),"")</f>
        <v/>
      </c>
      <c r="Z18" s="176" t="str">
        <f>IFERROR(IF(VLOOKUP(Z$9,'Quadro Geral'!$D$9:$H$43,3,FALSE)='Matriz Objetivos x Projetos'!$B18,"P",IF(OR(VLOOKUP('Matriz Objetivos x Projetos'!Z$9,'Quadro Geral'!$D$9:$H$43,4,FALSE)='Matriz Objetivos x Projetos'!$B18,VLOOKUP('Matriz Objetivos x Projetos'!Z$9,'Quadro Geral'!$D$9:$H$43,5,FALSE)='Matriz Objetivos x Projetos'!$B18),"S","")),"")</f>
        <v/>
      </c>
      <c r="AA18" s="176" t="str">
        <f>IFERROR(IF(VLOOKUP(AA$9,'Quadro Geral'!$D$9:$H$43,3,FALSE)='Matriz Objetivos x Projetos'!$B18,"P",IF(OR(VLOOKUP('Matriz Objetivos x Projetos'!AA$9,'Quadro Geral'!$D$9:$H$43,4,FALSE)='Matriz Objetivos x Projetos'!$B18,VLOOKUP('Matriz Objetivos x Projetos'!AA$9,'Quadro Geral'!$D$9:$H$43,5,FALSE)='Matriz Objetivos x Projetos'!$B18),"S","")),"")</f>
        <v/>
      </c>
      <c r="AB18" s="176" t="str">
        <f>IFERROR(IF(VLOOKUP(AB$9,'Quadro Geral'!$D$9:$H$43,3,FALSE)='Matriz Objetivos x Projetos'!$B18,"P",IF(OR(VLOOKUP('Matriz Objetivos x Projetos'!AB$9,'Quadro Geral'!$D$9:$H$43,4,FALSE)='Matriz Objetivos x Projetos'!$B18,VLOOKUP('Matriz Objetivos x Projetos'!AB$9,'Quadro Geral'!$D$9:$H$43,5,FALSE)='Matriz Objetivos x Projetos'!$B18),"S","")),"")</f>
        <v/>
      </c>
      <c r="AC18" s="176" t="str">
        <f>IFERROR(IF(VLOOKUP(AC$9,'Quadro Geral'!$D$9:$H$43,3,FALSE)='Matriz Objetivos x Projetos'!$B18,"P",IF(OR(VLOOKUP('Matriz Objetivos x Projetos'!AC$9,'Quadro Geral'!$D$9:$H$43,4,FALSE)='Matriz Objetivos x Projetos'!$B18,VLOOKUP('Matriz Objetivos x Projetos'!AC$9,'Quadro Geral'!$D$9:$H$43,5,FALSE)='Matriz Objetivos x Projetos'!$B18),"S","")),"")</f>
        <v/>
      </c>
      <c r="AD18" s="176" t="str">
        <f>IFERROR(IF(VLOOKUP(AD$9,'Quadro Geral'!$D$9:$H$43,3,FALSE)='Matriz Objetivos x Projetos'!$B18,"P",IF(OR(VLOOKUP('Matriz Objetivos x Projetos'!AD$9,'Quadro Geral'!$D$9:$H$43,4,FALSE)='Matriz Objetivos x Projetos'!$B18,VLOOKUP('Matriz Objetivos x Projetos'!AD$9,'Quadro Geral'!$D$9:$H$43,5,FALSE)='Matriz Objetivos x Projetos'!$B18),"S","")),"")</f>
        <v/>
      </c>
      <c r="AE18" s="176" t="str">
        <f>IFERROR(IF(VLOOKUP(AE$9,'Quadro Geral'!$D$9:$H$43,3,FALSE)='Matriz Objetivos x Projetos'!$B18,"P",IF(OR(VLOOKUP('Matriz Objetivos x Projetos'!AE$9,'Quadro Geral'!$D$9:$H$43,4,FALSE)='Matriz Objetivos x Projetos'!$B18,VLOOKUP('Matriz Objetivos x Projetos'!AE$9,'Quadro Geral'!$D$9:$H$11,5,FALSE)='Matriz Objetivos x Projetos'!$B18),"S","")),"")</f>
        <v/>
      </c>
      <c r="AF18" s="176" t="str">
        <f>IFERROR(IF(VLOOKUP(AF$9,'Quadro Geral'!$D$9:$H$43,3,FALSE)='Matriz Objetivos x Projetos'!$B18,"P",IF(OR(VLOOKUP('Matriz Objetivos x Projetos'!AF$9,'Quadro Geral'!$D$9:$H$43,4,FALSE)='Matriz Objetivos x Projetos'!$B18,VLOOKUP('Matriz Objetivos x Projetos'!AF$9,'Quadro Geral'!$D$9:$H$11,5,FALSE)='Matriz Objetivos x Projetos'!$B18),"S","")),"")</f>
        <v/>
      </c>
      <c r="AG18" s="20" t="str">
        <f>IFERROR(IF(VLOOKUP(AG$9,'Quadro Geral'!$D$9:$H$43,3,FALSE)='Matriz Objetivos x Projetos'!$B18,"P",IF(OR(VLOOKUP('Matriz Objetivos x Projetos'!AG$9,'Quadro Geral'!$D$9:$H$43,4,FALSE)='Matriz Objetivos x Projetos'!$B18,VLOOKUP('Matriz Objetivos x Projetos'!AG$9,'Quadro Geral'!$D$9:$H$11,5,FALSE)='Matriz Objetivos x Projetos'!$B18),"S","")),"")</f>
        <v/>
      </c>
      <c r="AH18" s="20" t="str">
        <f>IFERROR(IF(VLOOKUP(AH$9,'Quadro Geral'!$D$9:$H$43,3,FALSE)='Matriz Objetivos x Projetos'!$B18,"P",IF(OR(VLOOKUP('Matriz Objetivos x Projetos'!AH$9,'Quadro Geral'!$D$9:$H$43,4,FALSE)='Matriz Objetivos x Projetos'!$B18,VLOOKUP('Matriz Objetivos x Projetos'!AH$9,'Quadro Geral'!$D$9:$H$11,5,FALSE)='Matriz Objetivos x Projetos'!$B18),"S","")),"")</f>
        <v/>
      </c>
      <c r="AI18" s="20" t="str">
        <f>IFERROR(IF(VLOOKUP(AI$9,'Quadro Geral'!$D$9:$H$43,3,FALSE)='Matriz Objetivos x Projetos'!$B18,"P",IF(OR(VLOOKUP('Matriz Objetivos x Projetos'!AI$9,'Quadro Geral'!$D$9:$H$43,4,FALSE)='Matriz Objetivos x Projetos'!$B18,VLOOKUP('Matriz Objetivos x Projetos'!AI$9,'Quadro Geral'!$D$9:$H$11,5,FALSE)='Matriz Objetivos x Projetos'!$B18),"S","")),"")</f>
        <v/>
      </c>
      <c r="AJ18" s="20" t="str">
        <f>IFERROR(IF(VLOOKUP(AJ$9,'Quadro Geral'!$D$9:$H$43,3,FALSE)='Matriz Objetivos x Projetos'!$B18,"P",IF(OR(VLOOKUP('Matriz Objetivos x Projetos'!AJ$9,'Quadro Geral'!$D$9:$H$43,4,FALSE)='Matriz Objetivos x Projetos'!$B18,VLOOKUP('Matriz Objetivos x Projetos'!AJ$9,'Quadro Geral'!$D$9:$H$11,5,FALSE)='Matriz Objetivos x Projetos'!$B18),"S","")),"")</f>
        <v/>
      </c>
      <c r="AK18" s="20" t="str">
        <f>IFERROR(IF(VLOOKUP(AK$9,'Quadro Geral'!$D$9:$H$43,3,FALSE)='Matriz Objetivos x Projetos'!$B18,"P",IF(OR(VLOOKUP('Matriz Objetivos x Projetos'!AK$9,'Quadro Geral'!$D$9:$H$43,4,FALSE)='Matriz Objetivos x Projetos'!$B18,VLOOKUP('Matriz Objetivos x Projetos'!AK$9,'Quadro Geral'!$D$9:$H$11,5,FALSE)='Matriz Objetivos x Projetos'!$B18),"S","")),"")</f>
        <v/>
      </c>
      <c r="AL18" s="20" t="str">
        <f>IFERROR(IF(VLOOKUP(AL$9,'Quadro Geral'!$D$9:$H$43,3,FALSE)='Matriz Objetivos x Projetos'!$B18,"P",IF(OR(VLOOKUP('Matriz Objetivos x Projetos'!AL$9,'Quadro Geral'!$D$9:$H$43,4,FALSE)='Matriz Objetivos x Projetos'!$B18,VLOOKUP('Matriz Objetivos x Projetos'!AL$9,'Quadro Geral'!$D$9:$H$11,5,FALSE)='Matriz Objetivos x Projetos'!$B18),"S","")),"")</f>
        <v/>
      </c>
      <c r="AM18" s="17">
        <f t="shared" si="0"/>
        <v>0</v>
      </c>
      <c r="AN18" s="16" t="str">
        <f t="shared" si="1"/>
        <v>Processos Internos</v>
      </c>
    </row>
    <row r="19" spans="1:43" ht="63" customHeight="1" x14ac:dyDescent="0.2">
      <c r="A19" s="385"/>
      <c r="B19" s="175" t="s">
        <v>76</v>
      </c>
      <c r="C19" s="176" t="str">
        <f>IFERROR(IF(VLOOKUP(C$9,'Quadro Geral'!$D$9:$H$43,3,FALSE)='Matriz Objetivos x Projetos'!$B19,"P",IF(OR(VLOOKUP('Matriz Objetivos x Projetos'!C$9,'Quadro Geral'!$D$9:$H$43,4,FALSE)='Matriz Objetivos x Projetos'!$B19,VLOOKUP('Matriz Objetivos x Projetos'!C$9,'Quadro Geral'!$D$9:$H$43,5,FALSE)='Matriz Objetivos x Projetos'!$B19),"S","")),"")</f>
        <v/>
      </c>
      <c r="D19" s="176" t="str">
        <f>IFERROR(IF(VLOOKUP(D$9,'Quadro Geral'!$D$9:$H$43,3,FALSE)='Matriz Objetivos x Projetos'!$B19,"P",IF(OR(VLOOKUP('Matriz Objetivos x Projetos'!D$9,'Quadro Geral'!$D$9:$H$43,4,FALSE)='Matriz Objetivos x Projetos'!$B19,VLOOKUP('Matriz Objetivos x Projetos'!D$9,'Quadro Geral'!$D$9:$H$43,5,FALSE)='Matriz Objetivos x Projetos'!$B19),"S","")),"")</f>
        <v/>
      </c>
      <c r="E19" s="176" t="str">
        <f>IFERROR(IF(VLOOKUP(E$9,'Quadro Geral'!$D$9:$H$43,3,FALSE)='Matriz Objetivos x Projetos'!$B19,"P",IF(OR(VLOOKUP('Matriz Objetivos x Projetos'!E$9,'Quadro Geral'!$D$9:$H$43,4,FALSE)='Matriz Objetivos x Projetos'!$B19,VLOOKUP('Matriz Objetivos x Projetos'!E$9,'Quadro Geral'!$D$9:$H$43,5,FALSE)='Matriz Objetivos x Projetos'!$B19),"S","")),"")</f>
        <v/>
      </c>
      <c r="F19" s="176" t="str">
        <f>IFERROR(IF(VLOOKUP(F$9,'Quadro Geral'!$D$9:$H$43,3,FALSE)='Matriz Objetivos x Projetos'!$B19,"P",IF(OR(VLOOKUP('Matriz Objetivos x Projetos'!F$9,'Quadro Geral'!$D$9:$H$43,4,FALSE)='Matriz Objetivos x Projetos'!$B19,VLOOKUP('Matriz Objetivos x Projetos'!F$9,'Quadro Geral'!$D$9:$H$43,5,FALSE)='Matriz Objetivos x Projetos'!$B19),"S","")),"")</f>
        <v>S</v>
      </c>
      <c r="G19" s="176" t="str">
        <f>IFERROR(IF(VLOOKUP(G$9,'Quadro Geral'!$D$9:$H$43,3,FALSE)='Matriz Objetivos x Projetos'!$B19,"P",IF(OR(VLOOKUP('Matriz Objetivos x Projetos'!G$9,'Quadro Geral'!$D$9:$H$43,4,FALSE)='Matriz Objetivos x Projetos'!$B19,VLOOKUP('Matriz Objetivos x Projetos'!G$9,'Quadro Geral'!$D$9:$H$43,5,FALSE)='Matriz Objetivos x Projetos'!$B19),"S","")),"")</f>
        <v/>
      </c>
      <c r="H19" s="176" t="str">
        <f>IFERROR(IF(VLOOKUP(H$9,'Quadro Geral'!$D$9:$H$43,3,FALSE)='Matriz Objetivos x Projetos'!$B19,"P",IF(OR(VLOOKUP('Matriz Objetivos x Projetos'!H$9,'Quadro Geral'!$D$9:$H$43,4,FALSE)='Matriz Objetivos x Projetos'!$B19,VLOOKUP('Matriz Objetivos x Projetos'!H$9,'Quadro Geral'!$D$9:$H$43,5,FALSE)='Matriz Objetivos x Projetos'!$B19),"S","")),"")</f>
        <v/>
      </c>
      <c r="I19" s="176" t="str">
        <f>IFERROR(IF(VLOOKUP(I$9,'Quadro Geral'!$D$9:$H$43,3,FALSE)='Matriz Objetivos x Projetos'!$B19,"P",IF(OR(VLOOKUP('Matriz Objetivos x Projetos'!I$9,'Quadro Geral'!$D$9:$H$43,4,FALSE)='Matriz Objetivos x Projetos'!$B19,VLOOKUP('Matriz Objetivos x Projetos'!I$9,'Quadro Geral'!$D$9:$H$43,5,FALSE)='Matriz Objetivos x Projetos'!$B19),"S","")),"")</f>
        <v>P</v>
      </c>
      <c r="J19" s="176" t="str">
        <f>IFERROR(IF(VLOOKUP(J$9,'Quadro Geral'!$D$9:$H$43,3,FALSE)='Matriz Objetivos x Projetos'!$B19,"P",IF(OR(VLOOKUP('Matriz Objetivos x Projetos'!J$9,'Quadro Geral'!$D$9:$H$43,4,FALSE)='Matriz Objetivos x Projetos'!$B19,VLOOKUP('Matriz Objetivos x Projetos'!J$9,'Quadro Geral'!$D$9:$H$43,5,FALSE)='Matriz Objetivos x Projetos'!$B19),"S","")),"")</f>
        <v/>
      </c>
      <c r="K19" s="176" t="str">
        <f>IFERROR(IF(VLOOKUP(K$9,'Quadro Geral'!$D$9:$H$43,3,FALSE)='Matriz Objetivos x Projetos'!$B19,"P",IF(OR(VLOOKUP('Matriz Objetivos x Projetos'!K$9,'Quadro Geral'!$D$9:$H$43,4,FALSE)='Matriz Objetivos x Projetos'!$B19,VLOOKUP('Matriz Objetivos x Projetos'!K$9,'Quadro Geral'!$D$9:$H$43,5,FALSE)='Matriz Objetivos x Projetos'!$B19),"S","")),"")</f>
        <v/>
      </c>
      <c r="L19" s="176" t="str">
        <f>IFERROR(IF(VLOOKUP(L$9,'Quadro Geral'!$D$9:$H$43,3,FALSE)='Matriz Objetivos x Projetos'!$B19,"P",IF(OR(VLOOKUP('Matriz Objetivos x Projetos'!L$9,'Quadro Geral'!$D$9:$H$43,4,FALSE)='Matriz Objetivos x Projetos'!$B19,VLOOKUP('Matriz Objetivos x Projetos'!L$9,'Quadro Geral'!$D$9:$H$43,5,FALSE)='Matriz Objetivos x Projetos'!$B19),"S","")),"")</f>
        <v/>
      </c>
      <c r="M19" s="176" t="str">
        <f>IFERROR(IF(VLOOKUP(M$9,'Quadro Geral'!$D$9:$H$43,3,FALSE)='Matriz Objetivos x Projetos'!$B19,"P",IF(OR(VLOOKUP('Matriz Objetivos x Projetos'!M$9,'Quadro Geral'!$D$9:$H$43,4,FALSE)='Matriz Objetivos x Projetos'!$B19,VLOOKUP('Matriz Objetivos x Projetos'!M$9,'Quadro Geral'!$D$9:$H$43,5,FALSE)='Matriz Objetivos x Projetos'!$B19),"S","")),"")</f>
        <v/>
      </c>
      <c r="N19" s="176" t="str">
        <f>IFERROR(IF(VLOOKUP(N$9,'Quadro Geral'!$D$9:$H$43,3,FALSE)='Matriz Objetivos x Projetos'!$B19,"P",IF(OR(VLOOKUP('Matriz Objetivos x Projetos'!N$9,'Quadro Geral'!$D$9:$H$43,4,FALSE)='Matriz Objetivos x Projetos'!$B19,VLOOKUP('Matriz Objetivos x Projetos'!N$9,'Quadro Geral'!$D$9:$H$43,5,FALSE)='Matriz Objetivos x Projetos'!$B19),"S","")),"")</f>
        <v/>
      </c>
      <c r="O19" s="176" t="str">
        <f>IFERROR(IF(VLOOKUP(O$9,'Quadro Geral'!$D$9:$H$43,3,FALSE)='Matriz Objetivos x Projetos'!$B19,"P",IF(OR(VLOOKUP('Matriz Objetivos x Projetos'!O$9,'Quadro Geral'!$D$9:$H$43,4,FALSE)='Matriz Objetivos x Projetos'!$B19,VLOOKUP('Matriz Objetivos x Projetos'!O$9,'Quadro Geral'!$D$9:$H$43,5,FALSE)='Matriz Objetivos x Projetos'!$B19),"S","")),"")</f>
        <v/>
      </c>
      <c r="P19" s="176" t="str">
        <f>IFERROR(IF(VLOOKUP(P$9,'Quadro Geral'!$D$9:$H$43,3,FALSE)='Matriz Objetivos x Projetos'!$B19,"P",IF(OR(VLOOKUP('Matriz Objetivos x Projetos'!P$9,'Quadro Geral'!$D$9:$H$43,4,FALSE)='Matriz Objetivos x Projetos'!$B19,VLOOKUP('Matriz Objetivos x Projetos'!P$9,'Quadro Geral'!$D$9:$H$43,5,FALSE)='Matriz Objetivos x Projetos'!$B19),"S","")),"")</f>
        <v/>
      </c>
      <c r="Q19" s="176" t="str">
        <f>IFERROR(IF(VLOOKUP(Q$9,'Quadro Geral'!$D$9:$H$43,3,FALSE)='Matriz Objetivos x Projetos'!$B19,"P",IF(OR(VLOOKUP('Matriz Objetivos x Projetos'!Q$9,'Quadro Geral'!$D$9:$H$43,4,FALSE)='Matriz Objetivos x Projetos'!$B19,VLOOKUP('Matriz Objetivos x Projetos'!Q$9,'Quadro Geral'!$D$9:$H$43,5,FALSE)='Matriz Objetivos x Projetos'!$B19),"S","")),"")</f>
        <v/>
      </c>
      <c r="R19" s="176" t="str">
        <f>IFERROR(IF(VLOOKUP(R$9,'Quadro Geral'!$D$9:$H$43,3,FALSE)='Matriz Objetivos x Projetos'!$B19,"P",IF(OR(VLOOKUP('Matriz Objetivos x Projetos'!R$9,'Quadro Geral'!$D$9:$H$43,4,FALSE)='Matriz Objetivos x Projetos'!$B19,VLOOKUP('Matriz Objetivos x Projetos'!R$9,'Quadro Geral'!$D$9:$H$43,5,FALSE)='Matriz Objetivos x Projetos'!$B19),"S","")),"")</f>
        <v/>
      </c>
      <c r="S19" s="176" t="str">
        <f>IFERROR(IF(VLOOKUP(S$9,'Quadro Geral'!$D$9:$H$43,3,FALSE)='Matriz Objetivos x Projetos'!$B19,"P",IF(OR(VLOOKUP('Matriz Objetivos x Projetos'!S$9,'Quadro Geral'!$D$9:$H$43,4,FALSE)='Matriz Objetivos x Projetos'!$B19,VLOOKUP('Matriz Objetivos x Projetos'!S$9,'Quadro Geral'!$D$9:$H$43,5,FALSE)='Matriz Objetivos x Projetos'!$B19),"S","")),"")</f>
        <v/>
      </c>
      <c r="T19" s="176" t="str">
        <f>IFERROR(IF(VLOOKUP(T$9,'Quadro Geral'!$D$9:$H$43,3,FALSE)='Matriz Objetivos x Projetos'!$B19,"P",IF(OR(VLOOKUP('Matriz Objetivos x Projetos'!T$9,'Quadro Geral'!$D$9:$H$43,4,FALSE)='Matriz Objetivos x Projetos'!$B19,VLOOKUP('Matriz Objetivos x Projetos'!T$9,'Quadro Geral'!$D$9:$H$43,5,FALSE)='Matriz Objetivos x Projetos'!$B19),"S","")),"")</f>
        <v/>
      </c>
      <c r="U19" s="176" t="str">
        <f>IFERROR(IF(VLOOKUP(U$9,'Quadro Geral'!$D$9:$H$43,3,FALSE)='Matriz Objetivos x Projetos'!$B19,"P",IF(OR(VLOOKUP('Matriz Objetivos x Projetos'!U$9,'Quadro Geral'!$D$9:$H$43,4,FALSE)='Matriz Objetivos x Projetos'!$B19,VLOOKUP('Matriz Objetivos x Projetos'!U$9,'Quadro Geral'!$D$9:$H$43,5,FALSE)='Matriz Objetivos x Projetos'!$B19),"S","")),"")</f>
        <v/>
      </c>
      <c r="V19" s="176" t="str">
        <f>IFERROR(IF(VLOOKUP(V$9,'Quadro Geral'!$D$9:$H$43,3,FALSE)='Matriz Objetivos x Projetos'!$B19,"P",IF(OR(VLOOKUP('Matriz Objetivos x Projetos'!V$9,'Quadro Geral'!$D$9:$H$43,4,FALSE)='Matriz Objetivos x Projetos'!$B19,VLOOKUP('Matriz Objetivos x Projetos'!V$9,'Quadro Geral'!$D$9:$H$43,5,FALSE)='Matriz Objetivos x Projetos'!$B19),"S","")),"")</f>
        <v/>
      </c>
      <c r="W19" s="176" t="str">
        <f>IFERROR(IF(VLOOKUP(W$9,'Quadro Geral'!$D$9:$H$43,3,FALSE)='Matriz Objetivos x Projetos'!$B19,"P",IF(OR(VLOOKUP('Matriz Objetivos x Projetos'!W$9,'Quadro Geral'!$D$9:$H$43,4,FALSE)='Matriz Objetivos x Projetos'!$B19,VLOOKUP('Matriz Objetivos x Projetos'!W$9,'Quadro Geral'!$D$9:$H$43,5,FALSE)='Matriz Objetivos x Projetos'!$B19),"S","")),"")</f>
        <v/>
      </c>
      <c r="X19" s="176" t="str">
        <f>IFERROR(IF(VLOOKUP(X$9,'Quadro Geral'!$D$9:$H$43,3,FALSE)='Matriz Objetivos x Projetos'!$B19,"P",IF(OR(VLOOKUP('Matriz Objetivos x Projetos'!X$9,'Quadro Geral'!$D$9:$H$43,4,FALSE)='Matriz Objetivos x Projetos'!$B19,VLOOKUP('Matriz Objetivos x Projetos'!X$9,'Quadro Geral'!$D$9:$H$43,5,FALSE)='Matriz Objetivos x Projetos'!$B19),"S","")),"")</f>
        <v/>
      </c>
      <c r="Y19" s="176" t="str">
        <f>IFERROR(IF(VLOOKUP(Y$9,'Quadro Geral'!$D$9:$H$43,3,FALSE)='Matriz Objetivos x Projetos'!$B19,"P",IF(OR(VLOOKUP('Matriz Objetivos x Projetos'!Y$9,'Quadro Geral'!$D$9:$H$43,4,FALSE)='Matriz Objetivos x Projetos'!$B19,VLOOKUP('Matriz Objetivos x Projetos'!Y$9,'Quadro Geral'!$D$9:$H$43,5,FALSE)='Matriz Objetivos x Projetos'!$B19),"S","")),"")</f>
        <v/>
      </c>
      <c r="Z19" s="176" t="str">
        <f>IFERROR(IF(VLOOKUP(Z$9,'Quadro Geral'!$D$9:$H$43,3,FALSE)='Matriz Objetivos x Projetos'!$B19,"P",IF(OR(VLOOKUP('Matriz Objetivos x Projetos'!Z$9,'Quadro Geral'!$D$9:$H$43,4,FALSE)='Matriz Objetivos x Projetos'!$B19,VLOOKUP('Matriz Objetivos x Projetos'!Z$9,'Quadro Geral'!$D$9:$H$43,5,FALSE)='Matriz Objetivos x Projetos'!$B19),"S","")),"")</f>
        <v/>
      </c>
      <c r="AA19" s="176" t="str">
        <f>IFERROR(IF(VLOOKUP(AA$9,'Quadro Geral'!$D$9:$H$43,3,FALSE)='Matriz Objetivos x Projetos'!$B19,"P",IF(OR(VLOOKUP('Matriz Objetivos x Projetos'!AA$9,'Quadro Geral'!$D$9:$H$43,4,FALSE)='Matriz Objetivos x Projetos'!$B19,VLOOKUP('Matriz Objetivos x Projetos'!AA$9,'Quadro Geral'!$D$9:$H$43,5,FALSE)='Matriz Objetivos x Projetos'!$B19),"S","")),"")</f>
        <v/>
      </c>
      <c r="AB19" s="176" t="str">
        <f>IFERROR(IF(VLOOKUP(AB$9,'Quadro Geral'!$D$9:$H$43,3,FALSE)='Matriz Objetivos x Projetos'!$B19,"P",IF(OR(VLOOKUP('Matriz Objetivos x Projetos'!AB$9,'Quadro Geral'!$D$9:$H$43,4,FALSE)='Matriz Objetivos x Projetos'!$B19,VLOOKUP('Matriz Objetivos x Projetos'!AB$9,'Quadro Geral'!$D$9:$H$43,5,FALSE)='Matriz Objetivos x Projetos'!$B19),"S","")),"")</f>
        <v/>
      </c>
      <c r="AC19" s="176" t="str">
        <f>IFERROR(IF(VLOOKUP(AC$9,'Quadro Geral'!$D$9:$H$43,3,FALSE)='Matriz Objetivos x Projetos'!$B19,"P",IF(OR(VLOOKUP('Matriz Objetivos x Projetos'!AC$9,'Quadro Geral'!$D$9:$H$43,4,FALSE)='Matriz Objetivos x Projetos'!$B19,VLOOKUP('Matriz Objetivos x Projetos'!AC$9,'Quadro Geral'!$D$9:$H$43,5,FALSE)='Matriz Objetivos x Projetos'!$B19),"S","")),"")</f>
        <v/>
      </c>
      <c r="AD19" s="176" t="str">
        <f>IFERROR(IF(VLOOKUP(AD$9,'Quadro Geral'!$D$9:$H$43,3,FALSE)='Matriz Objetivos x Projetos'!$B19,"P",IF(OR(VLOOKUP('Matriz Objetivos x Projetos'!AD$9,'Quadro Geral'!$D$9:$H$43,4,FALSE)='Matriz Objetivos x Projetos'!$B19,VLOOKUP('Matriz Objetivos x Projetos'!AD$9,'Quadro Geral'!$D$9:$H$43,5,FALSE)='Matriz Objetivos x Projetos'!$B19),"S","")),"")</f>
        <v/>
      </c>
      <c r="AE19" s="176" t="str">
        <f>IFERROR(IF(VLOOKUP(AE$9,'Quadro Geral'!$D$9:$H$43,3,FALSE)='Matriz Objetivos x Projetos'!$B19,"P",IF(OR(VLOOKUP('Matriz Objetivos x Projetos'!AE$9,'Quadro Geral'!$D$9:$H$43,4,FALSE)='Matriz Objetivos x Projetos'!$B19,VLOOKUP('Matriz Objetivos x Projetos'!AE$9,'Quadro Geral'!$D$9:$H$11,5,FALSE)='Matriz Objetivos x Projetos'!$B19),"S","")),"")</f>
        <v/>
      </c>
      <c r="AF19" s="176" t="str">
        <f>IFERROR(IF(VLOOKUP(AF$9,'Quadro Geral'!$D$9:$H$43,3,FALSE)='Matriz Objetivos x Projetos'!$B19,"P",IF(OR(VLOOKUP('Matriz Objetivos x Projetos'!AF$9,'Quadro Geral'!$D$9:$H$43,4,FALSE)='Matriz Objetivos x Projetos'!$B19,VLOOKUP('Matriz Objetivos x Projetos'!AF$9,'Quadro Geral'!$D$9:$H$11,5,FALSE)='Matriz Objetivos x Projetos'!$B19),"S","")),"")</f>
        <v/>
      </c>
      <c r="AG19" s="20" t="str">
        <f>IFERROR(IF(VLOOKUP(AG$9,'Quadro Geral'!$D$9:$H$43,3,FALSE)='Matriz Objetivos x Projetos'!$B19,"P",IF(OR(VLOOKUP('Matriz Objetivos x Projetos'!AG$9,'Quadro Geral'!$D$9:$H$43,4,FALSE)='Matriz Objetivos x Projetos'!$B19,VLOOKUP('Matriz Objetivos x Projetos'!AG$9,'Quadro Geral'!$D$9:$H$11,5,FALSE)='Matriz Objetivos x Projetos'!$B19),"S","")),"")</f>
        <v/>
      </c>
      <c r="AH19" s="20" t="str">
        <f>IFERROR(IF(VLOOKUP(AH$9,'Quadro Geral'!$D$9:$H$43,3,FALSE)='Matriz Objetivos x Projetos'!$B19,"P",IF(OR(VLOOKUP('Matriz Objetivos x Projetos'!AH$9,'Quadro Geral'!$D$9:$H$43,4,FALSE)='Matriz Objetivos x Projetos'!$B19,VLOOKUP('Matriz Objetivos x Projetos'!AH$9,'Quadro Geral'!$D$9:$H$11,5,FALSE)='Matriz Objetivos x Projetos'!$B19),"S","")),"")</f>
        <v/>
      </c>
      <c r="AI19" s="20" t="str">
        <f>IFERROR(IF(VLOOKUP(AI$9,'Quadro Geral'!$D$9:$H$43,3,FALSE)='Matriz Objetivos x Projetos'!$B19,"P",IF(OR(VLOOKUP('Matriz Objetivos x Projetos'!AI$9,'Quadro Geral'!$D$9:$H$43,4,FALSE)='Matriz Objetivos x Projetos'!$B19,VLOOKUP('Matriz Objetivos x Projetos'!AI$9,'Quadro Geral'!$D$9:$H$11,5,FALSE)='Matriz Objetivos x Projetos'!$B19),"S","")),"")</f>
        <v/>
      </c>
      <c r="AJ19" s="20" t="str">
        <f>IFERROR(IF(VLOOKUP(AJ$9,'Quadro Geral'!$D$9:$H$43,3,FALSE)='Matriz Objetivos x Projetos'!$B19,"P",IF(OR(VLOOKUP('Matriz Objetivos x Projetos'!AJ$9,'Quadro Geral'!$D$9:$H$43,4,FALSE)='Matriz Objetivos x Projetos'!$B19,VLOOKUP('Matriz Objetivos x Projetos'!AJ$9,'Quadro Geral'!$D$9:$H$11,5,FALSE)='Matriz Objetivos x Projetos'!$B19),"S","")),"")</f>
        <v/>
      </c>
      <c r="AK19" s="20" t="str">
        <f>IFERROR(IF(VLOOKUP(AK$9,'Quadro Geral'!$D$9:$H$43,3,FALSE)='Matriz Objetivos x Projetos'!$B19,"P",IF(OR(VLOOKUP('Matriz Objetivos x Projetos'!AK$9,'Quadro Geral'!$D$9:$H$43,4,FALSE)='Matriz Objetivos x Projetos'!$B19,VLOOKUP('Matriz Objetivos x Projetos'!AK$9,'Quadro Geral'!$D$9:$H$11,5,FALSE)='Matriz Objetivos x Projetos'!$B19),"S","")),"")</f>
        <v/>
      </c>
      <c r="AL19" s="20" t="str">
        <f>IFERROR(IF(VLOOKUP(AL$9,'Quadro Geral'!$D$9:$H$43,3,FALSE)='Matriz Objetivos x Projetos'!$B19,"P",IF(OR(VLOOKUP('Matriz Objetivos x Projetos'!AL$9,'Quadro Geral'!$D$9:$H$43,4,FALSE)='Matriz Objetivos x Projetos'!$B19,VLOOKUP('Matriz Objetivos x Projetos'!AL$9,'Quadro Geral'!$D$9:$H$11,5,FALSE)='Matriz Objetivos x Projetos'!$B19),"S","")),"")</f>
        <v/>
      </c>
      <c r="AM19" s="17">
        <f t="shared" si="0"/>
        <v>0</v>
      </c>
      <c r="AN19" s="16" t="str">
        <f t="shared" si="1"/>
        <v>Processos Internos</v>
      </c>
    </row>
    <row r="20" spans="1:43" s="18" customFormat="1" ht="63" customHeight="1" x14ac:dyDescent="0.2">
      <c r="A20" s="385"/>
      <c r="B20" s="175" t="s">
        <v>78</v>
      </c>
      <c r="C20" s="176" t="str">
        <f>IFERROR(IF(VLOOKUP(C$9,'Quadro Geral'!$D$9:$H$43,3,FALSE)='Matriz Objetivos x Projetos'!$B20,"P",IF(OR(VLOOKUP('Matriz Objetivos x Projetos'!C$9,'Quadro Geral'!$D$9:$H$43,4,FALSE)='Matriz Objetivos x Projetos'!$B20,VLOOKUP('Matriz Objetivos x Projetos'!C$9,'Quadro Geral'!$D$9:$H$43,5,FALSE)='Matriz Objetivos x Projetos'!$B20),"S","")),"")</f>
        <v/>
      </c>
      <c r="D20" s="176" t="str">
        <f>IFERROR(IF(VLOOKUP(D$9,'Quadro Geral'!$D$9:$H$43,3,FALSE)='Matriz Objetivos x Projetos'!$B20,"P",IF(OR(VLOOKUP('Matriz Objetivos x Projetos'!D$9,'Quadro Geral'!$D$9:$H$43,4,FALSE)='Matriz Objetivos x Projetos'!$B20,VLOOKUP('Matriz Objetivos x Projetos'!D$9,'Quadro Geral'!$D$9:$H$43,5,FALSE)='Matriz Objetivos x Projetos'!$B20),"S","")),"")</f>
        <v/>
      </c>
      <c r="E20" s="176" t="str">
        <f>IFERROR(IF(VLOOKUP(E$9,'Quadro Geral'!$D$9:$H$43,3,FALSE)='Matriz Objetivos x Projetos'!$B20,"P",IF(OR(VLOOKUP('Matriz Objetivos x Projetos'!E$9,'Quadro Geral'!$D$9:$H$43,4,FALSE)='Matriz Objetivos x Projetos'!$B20,VLOOKUP('Matriz Objetivos x Projetos'!E$9,'Quadro Geral'!$D$9:$H$43,5,FALSE)='Matriz Objetivos x Projetos'!$B20),"S","")),"")</f>
        <v/>
      </c>
      <c r="F20" s="176" t="str">
        <f>IFERROR(IF(VLOOKUP(F$9,'Quadro Geral'!$D$9:$H$43,3,FALSE)='Matriz Objetivos x Projetos'!$B20,"P",IF(OR(VLOOKUP('Matriz Objetivos x Projetos'!F$9,'Quadro Geral'!$D$9:$H$43,4,FALSE)='Matriz Objetivos x Projetos'!$B20,VLOOKUP('Matriz Objetivos x Projetos'!F$9,'Quadro Geral'!$D$9:$H$43,5,FALSE)='Matriz Objetivos x Projetos'!$B20),"S","")),"")</f>
        <v/>
      </c>
      <c r="G20" s="176" t="str">
        <f>IFERROR(IF(VLOOKUP(G$9,'Quadro Geral'!$D$9:$H$43,3,FALSE)='Matriz Objetivos x Projetos'!$B20,"P",IF(OR(VLOOKUP('Matriz Objetivos x Projetos'!G$9,'Quadro Geral'!$D$9:$H$43,4,FALSE)='Matriz Objetivos x Projetos'!$B20,VLOOKUP('Matriz Objetivos x Projetos'!G$9,'Quadro Geral'!$D$9:$H$43,5,FALSE)='Matriz Objetivos x Projetos'!$B20),"S","")),"")</f>
        <v/>
      </c>
      <c r="H20" s="176" t="str">
        <f>IFERROR(IF(VLOOKUP(H$9,'Quadro Geral'!$D$9:$H$43,3,FALSE)='Matriz Objetivos x Projetos'!$B20,"P",IF(OR(VLOOKUP('Matriz Objetivos x Projetos'!H$9,'Quadro Geral'!$D$9:$H$43,4,FALSE)='Matriz Objetivos x Projetos'!$B20,VLOOKUP('Matriz Objetivos x Projetos'!H$9,'Quadro Geral'!$D$9:$H$43,5,FALSE)='Matriz Objetivos x Projetos'!$B20),"S","")),"")</f>
        <v/>
      </c>
      <c r="I20" s="176" t="str">
        <f>IFERROR(IF(VLOOKUP(I$9,'Quadro Geral'!$D$9:$H$43,3,FALSE)='Matriz Objetivos x Projetos'!$B20,"P",IF(OR(VLOOKUP('Matriz Objetivos x Projetos'!I$9,'Quadro Geral'!$D$9:$H$43,4,FALSE)='Matriz Objetivos x Projetos'!$B20,VLOOKUP('Matriz Objetivos x Projetos'!I$9,'Quadro Geral'!$D$9:$H$43,5,FALSE)='Matriz Objetivos x Projetos'!$B20),"S","")),"")</f>
        <v/>
      </c>
      <c r="J20" s="176" t="str">
        <f>IFERROR(IF(VLOOKUP(J$9,'Quadro Geral'!$D$9:$H$43,3,FALSE)='Matriz Objetivos x Projetos'!$B20,"P",IF(OR(VLOOKUP('Matriz Objetivos x Projetos'!J$9,'Quadro Geral'!$D$9:$H$43,4,FALSE)='Matriz Objetivos x Projetos'!$B20,VLOOKUP('Matriz Objetivos x Projetos'!J$9,'Quadro Geral'!$D$9:$H$43,5,FALSE)='Matriz Objetivos x Projetos'!$B20),"S","")),"")</f>
        <v/>
      </c>
      <c r="K20" s="176" t="str">
        <f>IFERROR(IF(VLOOKUP(K$9,'Quadro Geral'!$D$9:$H$43,3,FALSE)='Matriz Objetivos x Projetos'!$B20,"P",IF(OR(VLOOKUP('Matriz Objetivos x Projetos'!K$9,'Quadro Geral'!$D$9:$H$43,4,FALSE)='Matriz Objetivos x Projetos'!$B20,VLOOKUP('Matriz Objetivos x Projetos'!K$9,'Quadro Geral'!$D$9:$H$43,5,FALSE)='Matriz Objetivos x Projetos'!$B20),"S","")),"")</f>
        <v/>
      </c>
      <c r="L20" s="176" t="str">
        <f>IFERROR(IF(VLOOKUP(L$9,'Quadro Geral'!$D$9:$H$43,3,FALSE)='Matriz Objetivos x Projetos'!$B20,"P",IF(OR(VLOOKUP('Matriz Objetivos x Projetos'!L$9,'Quadro Geral'!$D$9:$H$43,4,FALSE)='Matriz Objetivos x Projetos'!$B20,VLOOKUP('Matriz Objetivos x Projetos'!L$9,'Quadro Geral'!$D$9:$H$43,5,FALSE)='Matriz Objetivos x Projetos'!$B20),"S","")),"")</f>
        <v/>
      </c>
      <c r="M20" s="176" t="str">
        <f>IFERROR(IF(VLOOKUP(M$9,'Quadro Geral'!$D$9:$H$43,3,FALSE)='Matriz Objetivos x Projetos'!$B20,"P",IF(OR(VLOOKUP('Matriz Objetivos x Projetos'!M$9,'Quadro Geral'!$D$9:$H$43,4,FALSE)='Matriz Objetivos x Projetos'!$B20,VLOOKUP('Matriz Objetivos x Projetos'!M$9,'Quadro Geral'!$D$9:$H$43,5,FALSE)='Matriz Objetivos x Projetos'!$B20),"S","")),"")</f>
        <v/>
      </c>
      <c r="N20" s="176" t="str">
        <f>IFERROR(IF(VLOOKUP(N$9,'Quadro Geral'!$D$9:$H$43,3,FALSE)='Matriz Objetivos x Projetos'!$B20,"P",IF(OR(VLOOKUP('Matriz Objetivos x Projetos'!N$9,'Quadro Geral'!$D$9:$H$43,4,FALSE)='Matriz Objetivos x Projetos'!$B20,VLOOKUP('Matriz Objetivos x Projetos'!N$9,'Quadro Geral'!$D$9:$H$43,5,FALSE)='Matriz Objetivos x Projetos'!$B20),"S","")),"")</f>
        <v/>
      </c>
      <c r="O20" s="176" t="str">
        <f>IFERROR(IF(VLOOKUP(O$9,'Quadro Geral'!$D$9:$H$43,3,FALSE)='Matriz Objetivos x Projetos'!$B20,"P",IF(OR(VLOOKUP('Matriz Objetivos x Projetos'!O$9,'Quadro Geral'!$D$9:$H$43,4,FALSE)='Matriz Objetivos x Projetos'!$B20,VLOOKUP('Matriz Objetivos x Projetos'!O$9,'Quadro Geral'!$D$9:$H$43,5,FALSE)='Matriz Objetivos x Projetos'!$B20),"S","")),"")</f>
        <v/>
      </c>
      <c r="P20" s="176" t="str">
        <f>IFERROR(IF(VLOOKUP(P$9,'Quadro Geral'!$D$9:$H$43,3,FALSE)='Matriz Objetivos x Projetos'!$B20,"P",IF(OR(VLOOKUP('Matriz Objetivos x Projetos'!P$9,'Quadro Geral'!$D$9:$H$43,4,FALSE)='Matriz Objetivos x Projetos'!$B20,VLOOKUP('Matriz Objetivos x Projetos'!P$9,'Quadro Geral'!$D$9:$H$43,5,FALSE)='Matriz Objetivos x Projetos'!$B20),"S","")),"")</f>
        <v/>
      </c>
      <c r="Q20" s="176" t="str">
        <f>IFERROR(IF(VLOOKUP(Q$9,'Quadro Geral'!$D$9:$H$43,3,FALSE)='Matriz Objetivos x Projetos'!$B20,"P",IF(OR(VLOOKUP('Matriz Objetivos x Projetos'!Q$9,'Quadro Geral'!$D$9:$H$43,4,FALSE)='Matriz Objetivos x Projetos'!$B20,VLOOKUP('Matriz Objetivos x Projetos'!Q$9,'Quadro Geral'!$D$9:$H$43,5,FALSE)='Matriz Objetivos x Projetos'!$B20),"S","")),"")</f>
        <v>S</v>
      </c>
      <c r="R20" s="176" t="str">
        <f>IFERROR(IF(VLOOKUP(R$9,'Quadro Geral'!$D$9:$H$43,3,FALSE)='Matriz Objetivos x Projetos'!$B20,"P",IF(OR(VLOOKUP('Matriz Objetivos x Projetos'!R$9,'Quadro Geral'!$D$9:$H$43,4,FALSE)='Matriz Objetivos x Projetos'!$B20,VLOOKUP('Matriz Objetivos x Projetos'!R$9,'Quadro Geral'!$D$9:$H$43,5,FALSE)='Matriz Objetivos x Projetos'!$B20),"S","")),"")</f>
        <v/>
      </c>
      <c r="S20" s="176" t="str">
        <f>IFERROR(IF(VLOOKUP(S$9,'Quadro Geral'!$D$9:$H$43,3,FALSE)='Matriz Objetivos x Projetos'!$B20,"P",IF(OR(VLOOKUP('Matriz Objetivos x Projetos'!S$9,'Quadro Geral'!$D$9:$H$43,4,FALSE)='Matriz Objetivos x Projetos'!$B20,VLOOKUP('Matriz Objetivos x Projetos'!S$9,'Quadro Geral'!$D$9:$H$43,5,FALSE)='Matriz Objetivos x Projetos'!$B20),"S","")),"")</f>
        <v>S</v>
      </c>
      <c r="T20" s="176" t="str">
        <f>IFERROR(IF(VLOOKUP(T$9,'Quadro Geral'!$D$9:$H$43,3,FALSE)='Matriz Objetivos x Projetos'!$B20,"P",IF(OR(VLOOKUP('Matriz Objetivos x Projetos'!T$9,'Quadro Geral'!$D$9:$H$43,4,FALSE)='Matriz Objetivos x Projetos'!$B20,VLOOKUP('Matriz Objetivos x Projetos'!T$9,'Quadro Geral'!$D$9:$H$43,5,FALSE)='Matriz Objetivos x Projetos'!$B20),"S","")),"")</f>
        <v/>
      </c>
      <c r="U20" s="176" t="str">
        <f>IFERROR(IF(VLOOKUP(U$9,'Quadro Geral'!$D$9:$H$43,3,FALSE)='Matriz Objetivos x Projetos'!$B20,"P",IF(OR(VLOOKUP('Matriz Objetivos x Projetos'!U$9,'Quadro Geral'!$D$9:$H$43,4,FALSE)='Matriz Objetivos x Projetos'!$B20,VLOOKUP('Matriz Objetivos x Projetos'!U$9,'Quadro Geral'!$D$9:$H$43,5,FALSE)='Matriz Objetivos x Projetos'!$B20),"S","")),"")</f>
        <v>P</v>
      </c>
      <c r="V20" s="176" t="str">
        <f>IFERROR(IF(VLOOKUP(V$9,'Quadro Geral'!$D$9:$H$43,3,FALSE)='Matriz Objetivos x Projetos'!$B20,"P",IF(OR(VLOOKUP('Matriz Objetivos x Projetos'!V$9,'Quadro Geral'!$D$9:$H$43,4,FALSE)='Matriz Objetivos x Projetos'!$B20,VLOOKUP('Matriz Objetivos x Projetos'!V$9,'Quadro Geral'!$D$9:$H$43,5,FALSE)='Matriz Objetivos x Projetos'!$B20),"S","")),"")</f>
        <v/>
      </c>
      <c r="W20" s="176" t="str">
        <f>IFERROR(IF(VLOOKUP(W$9,'Quadro Geral'!$D$9:$H$43,3,FALSE)='Matriz Objetivos x Projetos'!$B20,"P",IF(OR(VLOOKUP('Matriz Objetivos x Projetos'!W$9,'Quadro Geral'!$D$9:$H$43,4,FALSE)='Matriz Objetivos x Projetos'!$B20,VLOOKUP('Matriz Objetivos x Projetos'!W$9,'Quadro Geral'!$D$9:$H$43,5,FALSE)='Matriz Objetivos x Projetos'!$B20),"S","")),"")</f>
        <v/>
      </c>
      <c r="X20" s="176" t="str">
        <f>IFERROR(IF(VLOOKUP(X$9,'Quadro Geral'!$D$9:$H$43,3,FALSE)='Matriz Objetivos x Projetos'!$B20,"P",IF(OR(VLOOKUP('Matriz Objetivos x Projetos'!X$9,'Quadro Geral'!$D$9:$H$43,4,FALSE)='Matriz Objetivos x Projetos'!$B20,VLOOKUP('Matriz Objetivos x Projetos'!X$9,'Quadro Geral'!$D$9:$H$43,5,FALSE)='Matriz Objetivos x Projetos'!$B20),"S","")),"")</f>
        <v/>
      </c>
      <c r="Y20" s="176" t="str">
        <f>IFERROR(IF(VLOOKUP(Y$9,'Quadro Geral'!$D$9:$H$43,3,FALSE)='Matriz Objetivos x Projetos'!$B20,"P",IF(OR(VLOOKUP('Matriz Objetivos x Projetos'!Y$9,'Quadro Geral'!$D$9:$H$43,4,FALSE)='Matriz Objetivos x Projetos'!$B20,VLOOKUP('Matriz Objetivos x Projetos'!Y$9,'Quadro Geral'!$D$9:$H$43,5,FALSE)='Matriz Objetivos x Projetos'!$B20),"S","")),"")</f>
        <v/>
      </c>
      <c r="Z20" s="176" t="str">
        <f>IFERROR(IF(VLOOKUP(Z$9,'Quadro Geral'!$D$9:$H$43,3,FALSE)='Matriz Objetivos x Projetos'!$B20,"P",IF(OR(VLOOKUP('Matriz Objetivos x Projetos'!Z$9,'Quadro Geral'!$D$9:$H$43,4,FALSE)='Matriz Objetivos x Projetos'!$B20,VLOOKUP('Matriz Objetivos x Projetos'!Z$9,'Quadro Geral'!$D$9:$H$43,5,FALSE)='Matriz Objetivos x Projetos'!$B20),"S","")),"")</f>
        <v/>
      </c>
      <c r="AA20" s="176" t="str">
        <f>IFERROR(IF(VLOOKUP(AA$9,'Quadro Geral'!$D$9:$H$43,3,FALSE)='Matriz Objetivos x Projetos'!$B20,"P",IF(OR(VLOOKUP('Matriz Objetivos x Projetos'!AA$9,'Quadro Geral'!$D$9:$H$43,4,FALSE)='Matriz Objetivos x Projetos'!$B20,VLOOKUP('Matriz Objetivos x Projetos'!AA$9,'Quadro Geral'!$D$9:$H$43,5,FALSE)='Matriz Objetivos x Projetos'!$B20),"S","")),"")</f>
        <v/>
      </c>
      <c r="AB20" s="176" t="str">
        <f>IFERROR(IF(VLOOKUP(AB$9,'Quadro Geral'!$D$9:$H$43,3,FALSE)='Matriz Objetivos x Projetos'!$B20,"P",IF(OR(VLOOKUP('Matriz Objetivos x Projetos'!AB$9,'Quadro Geral'!$D$9:$H$43,4,FALSE)='Matriz Objetivos x Projetos'!$B20,VLOOKUP('Matriz Objetivos x Projetos'!AB$9,'Quadro Geral'!$D$9:$H$43,5,FALSE)='Matriz Objetivos x Projetos'!$B20),"S","")),"")</f>
        <v/>
      </c>
      <c r="AC20" s="176" t="str">
        <f>IFERROR(IF(VLOOKUP(AC$9,'Quadro Geral'!$D$9:$H$43,3,FALSE)='Matriz Objetivos x Projetos'!$B20,"P",IF(OR(VLOOKUP('Matriz Objetivos x Projetos'!AC$9,'Quadro Geral'!$D$9:$H$43,4,FALSE)='Matriz Objetivos x Projetos'!$B20,VLOOKUP('Matriz Objetivos x Projetos'!AC$9,'Quadro Geral'!$D$9:$H$43,5,FALSE)='Matriz Objetivos x Projetos'!$B20),"S","")),"")</f>
        <v/>
      </c>
      <c r="AD20" s="176" t="str">
        <f>IFERROR(IF(VLOOKUP(AD$9,'Quadro Geral'!$D$9:$H$43,3,FALSE)='Matriz Objetivos x Projetos'!$B20,"P",IF(OR(VLOOKUP('Matriz Objetivos x Projetos'!AD$9,'Quadro Geral'!$D$9:$H$43,4,FALSE)='Matriz Objetivos x Projetos'!$B20,VLOOKUP('Matriz Objetivos x Projetos'!AD$9,'Quadro Geral'!$D$9:$H$43,5,FALSE)='Matriz Objetivos x Projetos'!$B20),"S","")),"")</f>
        <v/>
      </c>
      <c r="AE20" s="176" t="str">
        <f>IFERROR(IF(VLOOKUP(AE$9,'Quadro Geral'!$D$9:$H$43,3,FALSE)='Matriz Objetivos x Projetos'!$B20,"P",IF(OR(VLOOKUP('Matriz Objetivos x Projetos'!AE$9,'Quadro Geral'!$D$9:$H$43,4,FALSE)='Matriz Objetivos x Projetos'!$B20,VLOOKUP('Matriz Objetivos x Projetos'!AE$9,'Quadro Geral'!$D$9:$H$11,5,FALSE)='Matriz Objetivos x Projetos'!$B20),"S","")),"")</f>
        <v/>
      </c>
      <c r="AF20" s="176" t="str">
        <f>IFERROR(IF(VLOOKUP(AF$9,'Quadro Geral'!$D$9:$H$43,3,FALSE)='Matriz Objetivos x Projetos'!$B20,"P",IF(OR(VLOOKUP('Matriz Objetivos x Projetos'!AF$9,'Quadro Geral'!$D$9:$H$43,4,FALSE)='Matriz Objetivos x Projetos'!$B20,VLOOKUP('Matriz Objetivos x Projetos'!AF$9,'Quadro Geral'!$D$9:$H$11,5,FALSE)='Matriz Objetivos x Projetos'!$B20),"S","")),"")</f>
        <v/>
      </c>
      <c r="AG20" s="20" t="str">
        <f>IFERROR(IF(VLOOKUP(AG$9,'Quadro Geral'!$D$9:$H$43,3,FALSE)='Matriz Objetivos x Projetos'!$B20,"P",IF(OR(VLOOKUP('Matriz Objetivos x Projetos'!AG$9,'Quadro Geral'!$D$9:$H$43,4,FALSE)='Matriz Objetivos x Projetos'!$B20,VLOOKUP('Matriz Objetivos x Projetos'!AG$9,'Quadro Geral'!$D$9:$H$11,5,FALSE)='Matriz Objetivos x Projetos'!$B20),"S","")),"")</f>
        <v/>
      </c>
      <c r="AH20" s="20" t="str">
        <f>IFERROR(IF(VLOOKUP(AH$9,'Quadro Geral'!$D$9:$H$43,3,FALSE)='Matriz Objetivos x Projetos'!$B20,"P",IF(OR(VLOOKUP('Matriz Objetivos x Projetos'!AH$9,'Quadro Geral'!$D$9:$H$43,4,FALSE)='Matriz Objetivos x Projetos'!$B20,VLOOKUP('Matriz Objetivos x Projetos'!AH$9,'Quadro Geral'!$D$9:$H$11,5,FALSE)='Matriz Objetivos x Projetos'!$B20),"S","")),"")</f>
        <v/>
      </c>
      <c r="AI20" s="20" t="str">
        <f>IFERROR(IF(VLOOKUP(AI$9,'Quadro Geral'!$D$9:$H$43,3,FALSE)='Matriz Objetivos x Projetos'!$B20,"P",IF(OR(VLOOKUP('Matriz Objetivos x Projetos'!AI$9,'Quadro Geral'!$D$9:$H$43,4,FALSE)='Matriz Objetivos x Projetos'!$B20,VLOOKUP('Matriz Objetivos x Projetos'!AI$9,'Quadro Geral'!$D$9:$H$11,5,FALSE)='Matriz Objetivos x Projetos'!$B20),"S","")),"")</f>
        <v/>
      </c>
      <c r="AJ20" s="20" t="str">
        <f>IFERROR(IF(VLOOKUP(AJ$9,'Quadro Geral'!$D$9:$H$43,3,FALSE)='Matriz Objetivos x Projetos'!$B20,"P",IF(OR(VLOOKUP('Matriz Objetivos x Projetos'!AJ$9,'Quadro Geral'!$D$9:$H$43,4,FALSE)='Matriz Objetivos x Projetos'!$B20,VLOOKUP('Matriz Objetivos x Projetos'!AJ$9,'Quadro Geral'!$D$9:$H$11,5,FALSE)='Matriz Objetivos x Projetos'!$B20),"S","")),"")</f>
        <v/>
      </c>
      <c r="AK20" s="20" t="str">
        <f>IFERROR(IF(VLOOKUP(AK$9,'Quadro Geral'!$D$9:$H$43,3,FALSE)='Matriz Objetivos x Projetos'!$B20,"P",IF(OR(VLOOKUP('Matriz Objetivos x Projetos'!AK$9,'Quadro Geral'!$D$9:$H$43,4,FALSE)='Matriz Objetivos x Projetos'!$B20,VLOOKUP('Matriz Objetivos x Projetos'!AK$9,'Quadro Geral'!$D$9:$H$11,5,FALSE)='Matriz Objetivos x Projetos'!$B20),"S","")),"")</f>
        <v/>
      </c>
      <c r="AL20" s="20" t="str">
        <f>IFERROR(IF(VLOOKUP(AL$9,'Quadro Geral'!$D$9:$H$43,3,FALSE)='Matriz Objetivos x Projetos'!$B20,"P",IF(OR(VLOOKUP('Matriz Objetivos x Projetos'!AL$9,'Quadro Geral'!$D$9:$H$43,4,FALSE)='Matriz Objetivos x Projetos'!$B20,VLOOKUP('Matriz Objetivos x Projetos'!AL$9,'Quadro Geral'!$D$9:$H$11,5,FALSE)='Matriz Objetivos x Projetos'!$B20),"S","")),"")</f>
        <v/>
      </c>
      <c r="AM20" s="17">
        <f t="shared" si="0"/>
        <v>0</v>
      </c>
      <c r="AN20" s="16" t="str">
        <f t="shared" si="1"/>
        <v>Processos Internos</v>
      </c>
    </row>
    <row r="21" spans="1:43" ht="63" customHeight="1" x14ac:dyDescent="0.2">
      <c r="A21" s="385"/>
      <c r="B21" s="175" t="s">
        <v>81</v>
      </c>
      <c r="C21" s="176" t="str">
        <f>IFERROR(IF(VLOOKUP(C$9,'Quadro Geral'!$D$9:$H$43,3,FALSE)='Matriz Objetivos x Projetos'!$B21,"P",IF(OR(VLOOKUP('Matriz Objetivos x Projetos'!C$9,'Quadro Geral'!$D$9:$H$43,4,FALSE)='Matriz Objetivos x Projetos'!$B21,VLOOKUP('Matriz Objetivos x Projetos'!C$9,'Quadro Geral'!$D$9:$H$43,5,FALSE)='Matriz Objetivos x Projetos'!$B21),"S","")),"")</f>
        <v/>
      </c>
      <c r="D21" s="176" t="str">
        <f>IFERROR(IF(VLOOKUP(D$9,'Quadro Geral'!$D$9:$H$43,3,FALSE)='Matriz Objetivos x Projetos'!$B21,"P",IF(OR(VLOOKUP('Matriz Objetivos x Projetos'!D$9,'Quadro Geral'!$D$9:$H$43,4,FALSE)='Matriz Objetivos x Projetos'!$B21,VLOOKUP('Matriz Objetivos x Projetos'!D$9,'Quadro Geral'!$D$9:$H$43,5,FALSE)='Matriz Objetivos x Projetos'!$B21),"S","")),"")</f>
        <v/>
      </c>
      <c r="E21" s="176" t="str">
        <f>IFERROR(IF(VLOOKUP(E$9,'Quadro Geral'!$D$9:$H$43,3,FALSE)='Matriz Objetivos x Projetos'!$B21,"P",IF(OR(VLOOKUP('Matriz Objetivos x Projetos'!E$9,'Quadro Geral'!$D$9:$H$43,4,FALSE)='Matriz Objetivos x Projetos'!$B21,VLOOKUP('Matriz Objetivos x Projetos'!E$9,'Quadro Geral'!$D$9:$H$43,5,FALSE)='Matriz Objetivos x Projetos'!$B21),"S","")),"")</f>
        <v/>
      </c>
      <c r="F21" s="176" t="str">
        <f>IFERROR(IF(VLOOKUP(F$9,'Quadro Geral'!$D$9:$H$43,3,FALSE)='Matriz Objetivos x Projetos'!$B21,"P",IF(OR(VLOOKUP('Matriz Objetivos x Projetos'!F$9,'Quadro Geral'!$D$9:$H$43,4,FALSE)='Matriz Objetivos x Projetos'!$B21,VLOOKUP('Matriz Objetivos x Projetos'!F$9,'Quadro Geral'!$D$9:$H$43,5,FALSE)='Matriz Objetivos x Projetos'!$B21),"S","")),"")</f>
        <v/>
      </c>
      <c r="G21" s="176" t="str">
        <f>IFERROR(IF(VLOOKUP(G$9,'Quadro Geral'!$D$9:$H$43,3,FALSE)='Matriz Objetivos x Projetos'!$B21,"P",IF(OR(VLOOKUP('Matriz Objetivos x Projetos'!G$9,'Quadro Geral'!$D$9:$H$43,4,FALSE)='Matriz Objetivos x Projetos'!$B21,VLOOKUP('Matriz Objetivos x Projetos'!G$9,'Quadro Geral'!$D$9:$H$43,5,FALSE)='Matriz Objetivos x Projetos'!$B21),"S","")),"")</f>
        <v>P</v>
      </c>
      <c r="H21" s="176" t="str">
        <f>IFERROR(IF(VLOOKUP(H$9,'Quadro Geral'!$D$9:$H$43,3,FALSE)='Matriz Objetivos x Projetos'!$B21,"P",IF(OR(VLOOKUP('Matriz Objetivos x Projetos'!H$9,'Quadro Geral'!$D$9:$H$43,4,FALSE)='Matriz Objetivos x Projetos'!$B21,VLOOKUP('Matriz Objetivos x Projetos'!H$9,'Quadro Geral'!$D$9:$H$43,5,FALSE)='Matriz Objetivos x Projetos'!$B21),"S","")),"")</f>
        <v/>
      </c>
      <c r="I21" s="176" t="str">
        <f>IFERROR(IF(VLOOKUP(I$9,'Quadro Geral'!$D$9:$H$43,3,FALSE)='Matriz Objetivos x Projetos'!$B21,"P",IF(OR(VLOOKUP('Matriz Objetivos x Projetos'!I$9,'Quadro Geral'!$D$9:$H$43,4,FALSE)='Matriz Objetivos x Projetos'!$B21,VLOOKUP('Matriz Objetivos x Projetos'!I$9,'Quadro Geral'!$D$9:$H$43,5,FALSE)='Matriz Objetivos x Projetos'!$B21),"S","")),"")</f>
        <v/>
      </c>
      <c r="J21" s="176" t="str">
        <f>IFERROR(IF(VLOOKUP(J$9,'Quadro Geral'!$D$9:$H$43,3,FALSE)='Matriz Objetivos x Projetos'!$B21,"P",IF(OR(VLOOKUP('Matriz Objetivos x Projetos'!J$9,'Quadro Geral'!$D$9:$H$43,4,FALSE)='Matriz Objetivos x Projetos'!$B21,VLOOKUP('Matriz Objetivos x Projetos'!J$9,'Quadro Geral'!$D$9:$H$43,5,FALSE)='Matriz Objetivos x Projetos'!$B21),"S","")),"")</f>
        <v/>
      </c>
      <c r="K21" s="176" t="str">
        <f>IFERROR(IF(VLOOKUP(K$9,'Quadro Geral'!$D$9:$H$43,3,FALSE)='Matriz Objetivos x Projetos'!$B21,"P",IF(OR(VLOOKUP('Matriz Objetivos x Projetos'!K$9,'Quadro Geral'!$D$9:$H$43,4,FALSE)='Matriz Objetivos x Projetos'!$B21,VLOOKUP('Matriz Objetivos x Projetos'!K$9,'Quadro Geral'!$D$9:$H$43,5,FALSE)='Matriz Objetivos x Projetos'!$B21),"S","")),"")</f>
        <v/>
      </c>
      <c r="L21" s="176" t="str">
        <f>IFERROR(IF(VLOOKUP(L$9,'Quadro Geral'!$D$9:$H$43,3,FALSE)='Matriz Objetivos x Projetos'!$B21,"P",IF(OR(VLOOKUP('Matriz Objetivos x Projetos'!L$9,'Quadro Geral'!$D$9:$H$43,4,FALSE)='Matriz Objetivos x Projetos'!$B21,VLOOKUP('Matriz Objetivos x Projetos'!L$9,'Quadro Geral'!$D$9:$H$43,5,FALSE)='Matriz Objetivos x Projetos'!$B21),"S","")),"")</f>
        <v>P</v>
      </c>
      <c r="M21" s="176" t="str">
        <f>IFERROR(IF(VLOOKUP(M$9,'Quadro Geral'!$D$9:$H$43,3,FALSE)='Matriz Objetivos x Projetos'!$B21,"P",IF(OR(VLOOKUP('Matriz Objetivos x Projetos'!M$9,'Quadro Geral'!$D$9:$H$43,4,FALSE)='Matriz Objetivos x Projetos'!$B21,VLOOKUP('Matriz Objetivos x Projetos'!M$9,'Quadro Geral'!$D$9:$H$43,5,FALSE)='Matriz Objetivos x Projetos'!$B21),"S","")),"")</f>
        <v/>
      </c>
      <c r="N21" s="176" t="str">
        <f>IFERROR(IF(VLOOKUP(N$9,'Quadro Geral'!$D$9:$H$43,3,FALSE)='Matriz Objetivos x Projetos'!$B21,"P",IF(OR(VLOOKUP('Matriz Objetivos x Projetos'!N$9,'Quadro Geral'!$D$9:$H$43,4,FALSE)='Matriz Objetivos x Projetos'!$B21,VLOOKUP('Matriz Objetivos x Projetos'!N$9,'Quadro Geral'!$D$9:$H$43,5,FALSE)='Matriz Objetivos x Projetos'!$B21),"S","")),"")</f>
        <v/>
      </c>
      <c r="O21" s="176" t="str">
        <f>IFERROR(IF(VLOOKUP(O$9,'Quadro Geral'!$D$9:$H$43,3,FALSE)='Matriz Objetivos x Projetos'!$B21,"P",IF(OR(VLOOKUP('Matriz Objetivos x Projetos'!O$9,'Quadro Geral'!$D$9:$H$43,4,FALSE)='Matriz Objetivos x Projetos'!$B21,VLOOKUP('Matriz Objetivos x Projetos'!O$9,'Quadro Geral'!$D$9:$H$43,5,FALSE)='Matriz Objetivos x Projetos'!$B21),"S","")),"")</f>
        <v/>
      </c>
      <c r="P21" s="176" t="str">
        <f>IFERROR(IF(VLOOKUP(P$9,'Quadro Geral'!$D$9:$H$43,3,FALSE)='Matriz Objetivos x Projetos'!$B21,"P",IF(OR(VLOOKUP('Matriz Objetivos x Projetos'!P$9,'Quadro Geral'!$D$9:$H$43,4,FALSE)='Matriz Objetivos x Projetos'!$B21,VLOOKUP('Matriz Objetivos x Projetos'!P$9,'Quadro Geral'!$D$9:$H$43,5,FALSE)='Matriz Objetivos x Projetos'!$B21),"S","")),"")</f>
        <v/>
      </c>
      <c r="Q21" s="176" t="str">
        <f>IFERROR(IF(VLOOKUP(Q$9,'Quadro Geral'!$D$9:$H$43,3,FALSE)='Matriz Objetivos x Projetos'!$B21,"P",IF(OR(VLOOKUP('Matriz Objetivos x Projetos'!Q$9,'Quadro Geral'!$D$9:$H$43,4,FALSE)='Matriz Objetivos x Projetos'!$B21,VLOOKUP('Matriz Objetivos x Projetos'!Q$9,'Quadro Geral'!$D$9:$H$43,5,FALSE)='Matriz Objetivos x Projetos'!$B21),"S","")),"")</f>
        <v/>
      </c>
      <c r="R21" s="176" t="str">
        <f>IFERROR(IF(VLOOKUP(R$9,'Quadro Geral'!$D$9:$H$43,3,FALSE)='Matriz Objetivos x Projetos'!$B21,"P",IF(OR(VLOOKUP('Matriz Objetivos x Projetos'!R$9,'Quadro Geral'!$D$9:$H$43,4,FALSE)='Matriz Objetivos x Projetos'!$B21,VLOOKUP('Matriz Objetivos x Projetos'!R$9,'Quadro Geral'!$D$9:$H$43,5,FALSE)='Matriz Objetivos x Projetos'!$B21),"S","")),"")</f>
        <v>P</v>
      </c>
      <c r="S21" s="176" t="str">
        <f>IFERROR(IF(VLOOKUP(S$9,'Quadro Geral'!$D$9:$H$43,3,FALSE)='Matriz Objetivos x Projetos'!$B21,"P",IF(OR(VLOOKUP('Matriz Objetivos x Projetos'!S$9,'Quadro Geral'!$D$9:$H$43,4,FALSE)='Matriz Objetivos x Projetos'!$B21,VLOOKUP('Matriz Objetivos x Projetos'!S$9,'Quadro Geral'!$D$9:$H$43,5,FALSE)='Matriz Objetivos x Projetos'!$B21),"S","")),"")</f>
        <v/>
      </c>
      <c r="T21" s="176" t="str">
        <f>IFERROR(IF(VLOOKUP(T$9,'Quadro Geral'!$D$9:$H$43,3,FALSE)='Matriz Objetivos x Projetos'!$B21,"P",IF(OR(VLOOKUP('Matriz Objetivos x Projetos'!T$9,'Quadro Geral'!$D$9:$H$43,4,FALSE)='Matriz Objetivos x Projetos'!$B21,VLOOKUP('Matriz Objetivos x Projetos'!T$9,'Quadro Geral'!$D$9:$H$43,5,FALSE)='Matriz Objetivos x Projetos'!$B21),"S","")),"")</f>
        <v/>
      </c>
      <c r="U21" s="176" t="str">
        <f>IFERROR(IF(VLOOKUP(U$9,'Quadro Geral'!$D$9:$H$43,3,FALSE)='Matriz Objetivos x Projetos'!$B21,"P",IF(OR(VLOOKUP('Matriz Objetivos x Projetos'!U$9,'Quadro Geral'!$D$9:$H$43,4,FALSE)='Matriz Objetivos x Projetos'!$B21,VLOOKUP('Matriz Objetivos x Projetos'!U$9,'Quadro Geral'!$D$9:$H$43,5,FALSE)='Matriz Objetivos x Projetos'!$B21),"S","")),"")</f>
        <v/>
      </c>
      <c r="V21" s="176" t="str">
        <f>IFERROR(IF(VLOOKUP(V$9,'Quadro Geral'!$D$9:$H$43,3,FALSE)='Matriz Objetivos x Projetos'!$B21,"P",IF(OR(VLOOKUP('Matriz Objetivos x Projetos'!V$9,'Quadro Geral'!$D$9:$H$43,4,FALSE)='Matriz Objetivos x Projetos'!$B21,VLOOKUP('Matriz Objetivos x Projetos'!V$9,'Quadro Geral'!$D$9:$H$43,5,FALSE)='Matriz Objetivos x Projetos'!$B21),"S","")),"")</f>
        <v/>
      </c>
      <c r="W21" s="176" t="str">
        <f>IFERROR(IF(VLOOKUP(W$9,'Quadro Geral'!$D$9:$H$43,3,FALSE)='Matriz Objetivos x Projetos'!$B21,"P",IF(OR(VLOOKUP('Matriz Objetivos x Projetos'!W$9,'Quadro Geral'!$D$9:$H$43,4,FALSE)='Matriz Objetivos x Projetos'!$B21,VLOOKUP('Matriz Objetivos x Projetos'!W$9,'Quadro Geral'!$D$9:$H$43,5,FALSE)='Matriz Objetivos x Projetos'!$B21),"S","")),"")</f>
        <v/>
      </c>
      <c r="X21" s="176" t="str">
        <f>IFERROR(IF(VLOOKUP(X$9,'Quadro Geral'!$D$9:$H$43,3,FALSE)='Matriz Objetivos x Projetos'!$B21,"P",IF(OR(VLOOKUP('Matriz Objetivos x Projetos'!X$9,'Quadro Geral'!$D$9:$H$43,4,FALSE)='Matriz Objetivos x Projetos'!$B21,VLOOKUP('Matriz Objetivos x Projetos'!X$9,'Quadro Geral'!$D$9:$H$43,5,FALSE)='Matriz Objetivos x Projetos'!$B21),"S","")),"")</f>
        <v/>
      </c>
      <c r="Y21" s="176" t="str">
        <f>IFERROR(IF(VLOOKUP(Y$9,'Quadro Geral'!$D$9:$H$43,3,FALSE)='Matriz Objetivos x Projetos'!$B21,"P",IF(OR(VLOOKUP('Matriz Objetivos x Projetos'!Y$9,'Quadro Geral'!$D$9:$H$43,4,FALSE)='Matriz Objetivos x Projetos'!$B21,VLOOKUP('Matriz Objetivos x Projetos'!Y$9,'Quadro Geral'!$D$9:$H$43,5,FALSE)='Matriz Objetivos x Projetos'!$B21),"S","")),"")</f>
        <v/>
      </c>
      <c r="Z21" s="176" t="str">
        <f>IFERROR(IF(VLOOKUP(Z$9,'Quadro Geral'!$D$9:$H$43,3,FALSE)='Matriz Objetivos x Projetos'!$B21,"P",IF(OR(VLOOKUP('Matriz Objetivos x Projetos'!Z$9,'Quadro Geral'!$D$9:$H$43,4,FALSE)='Matriz Objetivos x Projetos'!$B21,VLOOKUP('Matriz Objetivos x Projetos'!Z$9,'Quadro Geral'!$D$9:$H$43,5,FALSE)='Matriz Objetivos x Projetos'!$B21),"S","")),"")</f>
        <v/>
      </c>
      <c r="AA21" s="176" t="str">
        <f>IFERROR(IF(VLOOKUP(AA$9,'Quadro Geral'!$D$9:$H$43,3,FALSE)='Matriz Objetivos x Projetos'!$B21,"P",IF(OR(VLOOKUP('Matriz Objetivos x Projetos'!AA$9,'Quadro Geral'!$D$9:$H$43,4,FALSE)='Matriz Objetivos x Projetos'!$B21,VLOOKUP('Matriz Objetivos x Projetos'!AA$9,'Quadro Geral'!$D$9:$H$43,5,FALSE)='Matriz Objetivos x Projetos'!$B21),"S","")),"")</f>
        <v/>
      </c>
      <c r="AB21" s="176" t="str">
        <f>IFERROR(IF(VLOOKUP(AB$9,'Quadro Geral'!$D$9:$H$43,3,FALSE)='Matriz Objetivos x Projetos'!$B21,"P",IF(OR(VLOOKUP('Matriz Objetivos x Projetos'!AB$9,'Quadro Geral'!$D$9:$H$43,4,FALSE)='Matriz Objetivos x Projetos'!$B21,VLOOKUP('Matriz Objetivos x Projetos'!AB$9,'Quadro Geral'!$D$9:$H$43,5,FALSE)='Matriz Objetivos x Projetos'!$B21),"S","")),"")</f>
        <v/>
      </c>
      <c r="AC21" s="176" t="str">
        <f>IFERROR(IF(VLOOKUP(AC$9,'Quadro Geral'!$D$9:$H$43,3,FALSE)='Matriz Objetivos x Projetos'!$B21,"P",IF(OR(VLOOKUP('Matriz Objetivos x Projetos'!AC$9,'Quadro Geral'!$D$9:$H$43,4,FALSE)='Matriz Objetivos x Projetos'!$B21,VLOOKUP('Matriz Objetivos x Projetos'!AC$9,'Quadro Geral'!$D$9:$H$43,5,FALSE)='Matriz Objetivos x Projetos'!$B21),"S","")),"")</f>
        <v/>
      </c>
      <c r="AD21" s="176" t="str">
        <f>IFERROR(IF(VLOOKUP(AD$9,'Quadro Geral'!$D$9:$H$43,3,FALSE)='Matriz Objetivos x Projetos'!$B21,"P",IF(OR(VLOOKUP('Matriz Objetivos x Projetos'!AD$9,'Quadro Geral'!$D$9:$H$43,4,FALSE)='Matriz Objetivos x Projetos'!$B21,VLOOKUP('Matriz Objetivos x Projetos'!AD$9,'Quadro Geral'!$D$9:$H$43,5,FALSE)='Matriz Objetivos x Projetos'!$B21),"S","")),"")</f>
        <v/>
      </c>
      <c r="AE21" s="176" t="str">
        <f>IFERROR(IF(VLOOKUP(AE$9,'Quadro Geral'!$D$9:$H$43,3,FALSE)='Matriz Objetivos x Projetos'!$B21,"P",IF(OR(VLOOKUP('Matriz Objetivos x Projetos'!AE$9,'Quadro Geral'!$D$9:$H$43,4,FALSE)='Matriz Objetivos x Projetos'!$B21,VLOOKUP('Matriz Objetivos x Projetos'!AE$9,'Quadro Geral'!$D$9:$H$11,5,FALSE)='Matriz Objetivos x Projetos'!$B21),"S","")),"")</f>
        <v/>
      </c>
      <c r="AF21" s="176" t="str">
        <f>IFERROR(IF(VLOOKUP(AF$9,'Quadro Geral'!$D$9:$H$43,3,FALSE)='Matriz Objetivos x Projetos'!$B21,"P",IF(OR(VLOOKUP('Matriz Objetivos x Projetos'!AF$9,'Quadro Geral'!$D$9:$H$43,4,FALSE)='Matriz Objetivos x Projetos'!$B21,VLOOKUP('Matriz Objetivos x Projetos'!AF$9,'Quadro Geral'!$D$9:$H$11,5,FALSE)='Matriz Objetivos x Projetos'!$B21),"S","")),"")</f>
        <v/>
      </c>
      <c r="AG21" s="20" t="str">
        <f>IFERROR(IF(VLOOKUP(AG$9,'Quadro Geral'!$D$9:$H$43,3,FALSE)='Matriz Objetivos x Projetos'!$B21,"P",IF(OR(VLOOKUP('Matriz Objetivos x Projetos'!AG$9,'Quadro Geral'!$D$9:$H$43,4,FALSE)='Matriz Objetivos x Projetos'!$B21,VLOOKUP('Matriz Objetivos x Projetos'!AG$9,'Quadro Geral'!$D$9:$H$11,5,FALSE)='Matriz Objetivos x Projetos'!$B21),"S","")),"")</f>
        <v/>
      </c>
      <c r="AH21" s="20" t="str">
        <f>IFERROR(IF(VLOOKUP(AH$9,'Quadro Geral'!$D$9:$H$43,3,FALSE)='Matriz Objetivos x Projetos'!$B21,"P",IF(OR(VLOOKUP('Matriz Objetivos x Projetos'!AH$9,'Quadro Geral'!$D$9:$H$43,4,FALSE)='Matriz Objetivos x Projetos'!$B21,VLOOKUP('Matriz Objetivos x Projetos'!AH$9,'Quadro Geral'!$D$9:$H$11,5,FALSE)='Matriz Objetivos x Projetos'!$B21),"S","")),"")</f>
        <v/>
      </c>
      <c r="AI21" s="20" t="str">
        <f>IFERROR(IF(VLOOKUP(AI$9,'Quadro Geral'!$D$9:$H$43,3,FALSE)='Matriz Objetivos x Projetos'!$B21,"P",IF(OR(VLOOKUP('Matriz Objetivos x Projetos'!AI$9,'Quadro Geral'!$D$9:$H$43,4,FALSE)='Matriz Objetivos x Projetos'!$B21,VLOOKUP('Matriz Objetivos x Projetos'!AI$9,'Quadro Geral'!$D$9:$H$11,5,FALSE)='Matriz Objetivos x Projetos'!$B21),"S","")),"")</f>
        <v/>
      </c>
      <c r="AJ21" s="20" t="str">
        <f>IFERROR(IF(VLOOKUP(AJ$9,'Quadro Geral'!$D$9:$H$43,3,FALSE)='Matriz Objetivos x Projetos'!$B21,"P",IF(OR(VLOOKUP('Matriz Objetivos x Projetos'!AJ$9,'Quadro Geral'!$D$9:$H$43,4,FALSE)='Matriz Objetivos x Projetos'!$B21,VLOOKUP('Matriz Objetivos x Projetos'!AJ$9,'Quadro Geral'!$D$9:$H$11,5,FALSE)='Matriz Objetivos x Projetos'!$B21),"S","")),"")</f>
        <v/>
      </c>
      <c r="AK21" s="20" t="str">
        <f>IFERROR(IF(VLOOKUP(AK$9,'Quadro Geral'!$D$9:$H$43,3,FALSE)='Matriz Objetivos x Projetos'!$B21,"P",IF(OR(VLOOKUP('Matriz Objetivos x Projetos'!AK$9,'Quadro Geral'!$D$9:$H$43,4,FALSE)='Matriz Objetivos x Projetos'!$B21,VLOOKUP('Matriz Objetivos x Projetos'!AK$9,'Quadro Geral'!$D$9:$H$11,5,FALSE)='Matriz Objetivos x Projetos'!$B21),"S","")),"")</f>
        <v/>
      </c>
      <c r="AL21" s="20" t="str">
        <f>IFERROR(IF(VLOOKUP(AL$9,'Quadro Geral'!$D$9:$H$43,3,FALSE)='Matriz Objetivos x Projetos'!$B21,"P",IF(OR(VLOOKUP('Matriz Objetivos x Projetos'!AL$9,'Quadro Geral'!$D$9:$H$43,4,FALSE)='Matriz Objetivos x Projetos'!$B21,VLOOKUP('Matriz Objetivos x Projetos'!AL$9,'Quadro Geral'!$D$9:$H$11,5,FALSE)='Matriz Objetivos x Projetos'!$B21),"S","")),"")</f>
        <v/>
      </c>
      <c r="AM21" s="17">
        <f t="shared" si="0"/>
        <v>0</v>
      </c>
      <c r="AN21" s="16" t="str">
        <f t="shared" si="1"/>
        <v>Processos Internos</v>
      </c>
    </row>
    <row r="22" spans="1:43" ht="63" customHeight="1" x14ac:dyDescent="0.2">
      <c r="A22" s="385"/>
      <c r="B22" s="175" t="s">
        <v>87</v>
      </c>
      <c r="C22" s="176" t="str">
        <f>IFERROR(IF(VLOOKUP(C$9,'Quadro Geral'!$D$9:$H$43,3,FALSE)='Matriz Objetivos x Projetos'!$B22,"P",IF(OR(VLOOKUP('Matriz Objetivos x Projetos'!C$9,'Quadro Geral'!$D$9:$H$43,4,FALSE)='Matriz Objetivos x Projetos'!$B22,VLOOKUP('Matriz Objetivos x Projetos'!C$9,'Quadro Geral'!$D$9:$H$43,5,FALSE)='Matriz Objetivos x Projetos'!$B22),"S","")),"")</f>
        <v>S</v>
      </c>
      <c r="D22" s="176" t="str">
        <f>IFERROR(IF(VLOOKUP(D$9,'Quadro Geral'!$D$9:$H$43,3,FALSE)='Matriz Objetivos x Projetos'!$B22,"P",IF(OR(VLOOKUP('Matriz Objetivos x Projetos'!D$9,'Quadro Geral'!$D$9:$H$43,4,FALSE)='Matriz Objetivos x Projetos'!$B22,VLOOKUP('Matriz Objetivos x Projetos'!D$9,'Quadro Geral'!$D$9:$H$43,5,FALSE)='Matriz Objetivos x Projetos'!$B22),"S","")),"")</f>
        <v/>
      </c>
      <c r="E22" s="176" t="str">
        <f>IFERROR(IF(VLOOKUP(E$9,'Quadro Geral'!$D$9:$H$43,3,FALSE)='Matriz Objetivos x Projetos'!$B22,"P",IF(OR(VLOOKUP('Matriz Objetivos x Projetos'!E$9,'Quadro Geral'!$D$9:$H$43,4,FALSE)='Matriz Objetivos x Projetos'!$B22,VLOOKUP('Matriz Objetivos x Projetos'!E$9,'Quadro Geral'!$D$9:$H$43,5,FALSE)='Matriz Objetivos x Projetos'!$B22),"S","")),"")</f>
        <v/>
      </c>
      <c r="F22" s="176" t="str">
        <f>IFERROR(IF(VLOOKUP(F$9,'Quadro Geral'!$D$9:$H$43,3,FALSE)='Matriz Objetivos x Projetos'!$B22,"P",IF(OR(VLOOKUP('Matriz Objetivos x Projetos'!F$9,'Quadro Geral'!$D$9:$H$43,4,FALSE)='Matriz Objetivos x Projetos'!$B22,VLOOKUP('Matriz Objetivos x Projetos'!F$9,'Quadro Geral'!$D$9:$H$43,5,FALSE)='Matriz Objetivos x Projetos'!$B22),"S","")),"")</f>
        <v/>
      </c>
      <c r="G22" s="176" t="str">
        <f>IFERROR(IF(VLOOKUP(G$9,'Quadro Geral'!$D$9:$H$43,3,FALSE)='Matriz Objetivos x Projetos'!$B22,"P",IF(OR(VLOOKUP('Matriz Objetivos x Projetos'!G$9,'Quadro Geral'!$D$9:$H$43,4,FALSE)='Matriz Objetivos x Projetos'!$B22,VLOOKUP('Matriz Objetivos x Projetos'!G$9,'Quadro Geral'!$D$9:$H$43,5,FALSE)='Matriz Objetivos x Projetos'!$B22),"S","")),"")</f>
        <v>S</v>
      </c>
      <c r="H22" s="176" t="str">
        <f>IFERROR(IF(VLOOKUP(H$9,'Quadro Geral'!$D$9:$H$43,3,FALSE)='Matriz Objetivos x Projetos'!$B22,"P",IF(OR(VLOOKUP('Matriz Objetivos x Projetos'!H$9,'Quadro Geral'!$D$9:$H$43,4,FALSE)='Matriz Objetivos x Projetos'!$B22,VLOOKUP('Matriz Objetivos x Projetos'!H$9,'Quadro Geral'!$D$9:$H$43,5,FALSE)='Matriz Objetivos x Projetos'!$B22),"S","")),"")</f>
        <v>P</v>
      </c>
      <c r="I22" s="176" t="str">
        <f>IFERROR(IF(VLOOKUP(I$9,'Quadro Geral'!$D$9:$H$43,3,FALSE)='Matriz Objetivos x Projetos'!$B22,"P",IF(OR(VLOOKUP('Matriz Objetivos x Projetos'!I$9,'Quadro Geral'!$D$9:$H$43,4,FALSE)='Matriz Objetivos x Projetos'!$B22,VLOOKUP('Matriz Objetivos x Projetos'!I$9,'Quadro Geral'!$D$9:$H$43,5,FALSE)='Matriz Objetivos x Projetos'!$B22),"S","")),"")</f>
        <v>S</v>
      </c>
      <c r="J22" s="176" t="str">
        <f>IFERROR(IF(VLOOKUP(J$9,'Quadro Geral'!$D$9:$H$43,3,FALSE)='Matriz Objetivos x Projetos'!$B22,"P",IF(OR(VLOOKUP('Matriz Objetivos x Projetos'!J$9,'Quadro Geral'!$D$9:$H$43,4,FALSE)='Matriz Objetivos x Projetos'!$B22,VLOOKUP('Matriz Objetivos x Projetos'!J$9,'Quadro Geral'!$D$9:$H$43,5,FALSE)='Matriz Objetivos x Projetos'!$B22),"S","")),"")</f>
        <v>P</v>
      </c>
      <c r="K22" s="176" t="str">
        <f>IFERROR(IF(VLOOKUP(K$9,'Quadro Geral'!$D$9:$H$43,3,FALSE)='Matriz Objetivos x Projetos'!$B22,"P",IF(OR(VLOOKUP('Matriz Objetivos x Projetos'!K$9,'Quadro Geral'!$D$9:$H$43,4,FALSE)='Matriz Objetivos x Projetos'!$B22,VLOOKUP('Matriz Objetivos x Projetos'!K$9,'Quadro Geral'!$D$9:$H$43,5,FALSE)='Matriz Objetivos x Projetos'!$B22),"S","")),"")</f>
        <v/>
      </c>
      <c r="L22" s="176" t="str">
        <f>IFERROR(IF(VLOOKUP(L$9,'Quadro Geral'!$D$9:$H$43,3,FALSE)='Matriz Objetivos x Projetos'!$B22,"P",IF(OR(VLOOKUP('Matriz Objetivos x Projetos'!L$9,'Quadro Geral'!$D$9:$H$43,4,FALSE)='Matriz Objetivos x Projetos'!$B22,VLOOKUP('Matriz Objetivos x Projetos'!L$9,'Quadro Geral'!$D$9:$H$43,5,FALSE)='Matriz Objetivos x Projetos'!$B22),"S","")),"")</f>
        <v>S</v>
      </c>
      <c r="M22" s="176" t="str">
        <f>IFERROR(IF(VLOOKUP(M$9,'Quadro Geral'!$D$9:$H$43,3,FALSE)='Matriz Objetivos x Projetos'!$B22,"P",IF(OR(VLOOKUP('Matriz Objetivos x Projetos'!M$9,'Quadro Geral'!$D$9:$H$43,4,FALSE)='Matriz Objetivos x Projetos'!$B22,VLOOKUP('Matriz Objetivos x Projetos'!M$9,'Quadro Geral'!$D$9:$H$43,5,FALSE)='Matriz Objetivos x Projetos'!$B22),"S","")),"")</f>
        <v/>
      </c>
      <c r="N22" s="176" t="str">
        <f>IFERROR(IF(VLOOKUP(N$9,'Quadro Geral'!$D$9:$H$43,3,FALSE)='Matriz Objetivos x Projetos'!$B22,"P",IF(OR(VLOOKUP('Matriz Objetivos x Projetos'!N$9,'Quadro Geral'!$D$9:$H$43,4,FALSE)='Matriz Objetivos x Projetos'!$B22,VLOOKUP('Matriz Objetivos x Projetos'!N$9,'Quadro Geral'!$D$9:$H$43,5,FALSE)='Matriz Objetivos x Projetos'!$B22),"S","")),"")</f>
        <v/>
      </c>
      <c r="O22" s="176" t="str">
        <f>IFERROR(IF(VLOOKUP(O$9,'Quadro Geral'!$D$9:$H$43,3,FALSE)='Matriz Objetivos x Projetos'!$B22,"P",IF(OR(VLOOKUP('Matriz Objetivos x Projetos'!O$9,'Quadro Geral'!$D$9:$H$43,4,FALSE)='Matriz Objetivos x Projetos'!$B22,VLOOKUP('Matriz Objetivos x Projetos'!O$9,'Quadro Geral'!$D$9:$H$43,5,FALSE)='Matriz Objetivos x Projetos'!$B22),"S","")),"")</f>
        <v/>
      </c>
      <c r="P22" s="176" t="str">
        <f>IFERROR(IF(VLOOKUP(P$9,'Quadro Geral'!$D$9:$H$43,3,FALSE)='Matriz Objetivos x Projetos'!$B22,"P",IF(OR(VLOOKUP('Matriz Objetivos x Projetos'!P$9,'Quadro Geral'!$D$9:$H$43,4,FALSE)='Matriz Objetivos x Projetos'!$B22,VLOOKUP('Matriz Objetivos x Projetos'!P$9,'Quadro Geral'!$D$9:$H$43,5,FALSE)='Matriz Objetivos x Projetos'!$B22),"S","")),"")</f>
        <v/>
      </c>
      <c r="Q22" s="176" t="str">
        <f>IFERROR(IF(VLOOKUP(Q$9,'Quadro Geral'!$D$9:$H$43,3,FALSE)='Matriz Objetivos x Projetos'!$B22,"P",IF(OR(VLOOKUP('Matriz Objetivos x Projetos'!Q$9,'Quadro Geral'!$D$9:$H$43,4,FALSE)='Matriz Objetivos x Projetos'!$B22,VLOOKUP('Matriz Objetivos x Projetos'!Q$9,'Quadro Geral'!$D$9:$H$43,5,FALSE)='Matriz Objetivos x Projetos'!$B22),"S","")),"")</f>
        <v/>
      </c>
      <c r="R22" s="176" t="str">
        <f>IFERROR(IF(VLOOKUP(R$9,'Quadro Geral'!$D$9:$H$43,3,FALSE)='Matriz Objetivos x Projetos'!$B22,"P",IF(OR(VLOOKUP('Matriz Objetivos x Projetos'!R$9,'Quadro Geral'!$D$9:$H$43,4,FALSE)='Matriz Objetivos x Projetos'!$B22,VLOOKUP('Matriz Objetivos x Projetos'!R$9,'Quadro Geral'!$D$9:$H$43,5,FALSE)='Matriz Objetivos x Projetos'!$B22),"S","")),"")</f>
        <v>S</v>
      </c>
      <c r="S22" s="176" t="str">
        <f>IFERROR(IF(VLOOKUP(S$9,'Quadro Geral'!$D$9:$H$43,3,FALSE)='Matriz Objetivos x Projetos'!$B22,"P",IF(OR(VLOOKUP('Matriz Objetivos x Projetos'!S$9,'Quadro Geral'!$D$9:$H$43,4,FALSE)='Matriz Objetivos x Projetos'!$B22,VLOOKUP('Matriz Objetivos x Projetos'!S$9,'Quadro Geral'!$D$9:$H$43,5,FALSE)='Matriz Objetivos x Projetos'!$B22),"S","")),"")</f>
        <v/>
      </c>
      <c r="T22" s="176" t="str">
        <f>IFERROR(IF(VLOOKUP(T$9,'Quadro Geral'!$D$9:$H$43,3,FALSE)='Matriz Objetivos x Projetos'!$B22,"P",IF(OR(VLOOKUP('Matriz Objetivos x Projetos'!T$9,'Quadro Geral'!$D$9:$H$43,4,FALSE)='Matriz Objetivos x Projetos'!$B22,VLOOKUP('Matriz Objetivos x Projetos'!T$9,'Quadro Geral'!$D$9:$H$43,5,FALSE)='Matriz Objetivos x Projetos'!$B22),"S","")),"")</f>
        <v/>
      </c>
      <c r="U22" s="176" t="str">
        <f>IFERROR(IF(VLOOKUP(U$9,'Quadro Geral'!$D$9:$H$43,3,FALSE)='Matriz Objetivos x Projetos'!$B22,"P",IF(OR(VLOOKUP('Matriz Objetivos x Projetos'!U$9,'Quadro Geral'!$D$9:$H$43,4,FALSE)='Matriz Objetivos x Projetos'!$B22,VLOOKUP('Matriz Objetivos x Projetos'!U$9,'Quadro Geral'!$D$9:$H$43,5,FALSE)='Matriz Objetivos x Projetos'!$B22),"S","")),"")</f>
        <v/>
      </c>
      <c r="V22" s="176" t="str">
        <f>IFERROR(IF(VLOOKUP(V$9,'Quadro Geral'!$D$9:$H$43,3,FALSE)='Matriz Objetivos x Projetos'!$B22,"P",IF(OR(VLOOKUP('Matriz Objetivos x Projetos'!V$9,'Quadro Geral'!$D$9:$H$43,4,FALSE)='Matriz Objetivos x Projetos'!$B22,VLOOKUP('Matriz Objetivos x Projetos'!V$9,'Quadro Geral'!$D$9:$H$43,5,FALSE)='Matriz Objetivos x Projetos'!$B22),"S","")),"")</f>
        <v>S</v>
      </c>
      <c r="W22" s="176" t="str">
        <f>IFERROR(IF(VLOOKUP(W$9,'Quadro Geral'!$D$9:$H$43,3,FALSE)='Matriz Objetivos x Projetos'!$B22,"P",IF(OR(VLOOKUP('Matriz Objetivos x Projetos'!W$9,'Quadro Geral'!$D$9:$H$43,4,FALSE)='Matriz Objetivos x Projetos'!$B22,VLOOKUP('Matriz Objetivos x Projetos'!W$9,'Quadro Geral'!$D$9:$H$43,5,FALSE)='Matriz Objetivos x Projetos'!$B22),"S","")),"")</f>
        <v/>
      </c>
      <c r="X22" s="176" t="str">
        <f>IFERROR(IF(VLOOKUP(X$9,'Quadro Geral'!$D$9:$H$43,3,FALSE)='Matriz Objetivos x Projetos'!$B22,"P",IF(OR(VLOOKUP('Matriz Objetivos x Projetos'!X$9,'Quadro Geral'!$D$9:$H$43,4,FALSE)='Matriz Objetivos x Projetos'!$B22,VLOOKUP('Matriz Objetivos x Projetos'!X$9,'Quadro Geral'!$D$9:$H$43,5,FALSE)='Matriz Objetivos x Projetos'!$B22),"S","")),"")</f>
        <v/>
      </c>
      <c r="Y22" s="176" t="str">
        <f>IFERROR(IF(VLOOKUP(Y$9,'Quadro Geral'!$D$9:$H$43,3,FALSE)='Matriz Objetivos x Projetos'!$B22,"P",IF(OR(VLOOKUP('Matriz Objetivos x Projetos'!Y$9,'Quadro Geral'!$D$9:$H$43,4,FALSE)='Matriz Objetivos x Projetos'!$B22,VLOOKUP('Matriz Objetivos x Projetos'!Y$9,'Quadro Geral'!$D$9:$H$43,5,FALSE)='Matriz Objetivos x Projetos'!$B22),"S","")),"")</f>
        <v/>
      </c>
      <c r="Z22" s="176" t="str">
        <f>IFERROR(IF(VLOOKUP(Z$9,'Quadro Geral'!$D$9:$H$43,3,FALSE)='Matriz Objetivos x Projetos'!$B22,"P",IF(OR(VLOOKUP('Matriz Objetivos x Projetos'!Z$9,'Quadro Geral'!$D$9:$H$43,4,FALSE)='Matriz Objetivos x Projetos'!$B22,VLOOKUP('Matriz Objetivos x Projetos'!Z$9,'Quadro Geral'!$D$9:$H$43,5,FALSE)='Matriz Objetivos x Projetos'!$B22),"S","")),"")</f>
        <v/>
      </c>
      <c r="AA22" s="176" t="str">
        <f>IFERROR(IF(VLOOKUP(AA$9,'Quadro Geral'!$D$9:$H$43,3,FALSE)='Matriz Objetivos x Projetos'!$B22,"P",IF(OR(VLOOKUP('Matriz Objetivos x Projetos'!AA$9,'Quadro Geral'!$D$9:$H$43,4,FALSE)='Matriz Objetivos x Projetos'!$B22,VLOOKUP('Matriz Objetivos x Projetos'!AA$9,'Quadro Geral'!$D$9:$H$43,5,FALSE)='Matriz Objetivos x Projetos'!$B22),"S","")),"")</f>
        <v/>
      </c>
      <c r="AB22" s="176" t="str">
        <f>IFERROR(IF(VLOOKUP(AB$9,'Quadro Geral'!$D$9:$H$43,3,FALSE)='Matriz Objetivos x Projetos'!$B22,"P",IF(OR(VLOOKUP('Matriz Objetivos x Projetos'!AB$9,'Quadro Geral'!$D$9:$H$43,4,FALSE)='Matriz Objetivos x Projetos'!$B22,VLOOKUP('Matriz Objetivos x Projetos'!AB$9,'Quadro Geral'!$D$9:$H$43,5,FALSE)='Matriz Objetivos x Projetos'!$B22),"S","")),"")</f>
        <v/>
      </c>
      <c r="AC22" s="176" t="str">
        <f>IFERROR(IF(VLOOKUP(AC$9,'Quadro Geral'!$D$9:$H$43,3,FALSE)='Matriz Objetivos x Projetos'!$B22,"P",IF(OR(VLOOKUP('Matriz Objetivos x Projetos'!AC$9,'Quadro Geral'!$D$9:$H$43,4,FALSE)='Matriz Objetivos x Projetos'!$B22,VLOOKUP('Matriz Objetivos x Projetos'!AC$9,'Quadro Geral'!$D$9:$H$43,5,FALSE)='Matriz Objetivos x Projetos'!$B22),"S","")),"")</f>
        <v>S</v>
      </c>
      <c r="AD22" s="176" t="str">
        <f>IFERROR(IF(VLOOKUP(AD$9,'Quadro Geral'!$D$9:$H$43,3,FALSE)='Matriz Objetivos x Projetos'!$B22,"P",IF(OR(VLOOKUP('Matriz Objetivos x Projetos'!AD$9,'Quadro Geral'!$D$9:$H$43,4,FALSE)='Matriz Objetivos x Projetos'!$B22,VLOOKUP('Matriz Objetivos x Projetos'!AD$9,'Quadro Geral'!$D$9:$H$43,5,FALSE)='Matriz Objetivos x Projetos'!$B22),"S","")),"")</f>
        <v>P</v>
      </c>
      <c r="AE22" s="176" t="str">
        <f>IFERROR(IF(VLOOKUP(AE$9,'Quadro Geral'!$D$9:$H$43,3,FALSE)='Matriz Objetivos x Projetos'!$B22,"P",IF(OR(VLOOKUP('Matriz Objetivos x Projetos'!AE$9,'Quadro Geral'!$D$9:$H$43,4,FALSE)='Matriz Objetivos x Projetos'!$B22,VLOOKUP('Matriz Objetivos x Projetos'!AE$9,'Quadro Geral'!$D$9:$H$11,5,FALSE)='Matriz Objetivos x Projetos'!$B22),"S","")),"")</f>
        <v/>
      </c>
      <c r="AF22" s="176" t="str">
        <f>IFERROR(IF(VLOOKUP(AF$9,'Quadro Geral'!$D$9:$H$43,3,FALSE)='Matriz Objetivos x Projetos'!$B22,"P",IF(OR(VLOOKUP('Matriz Objetivos x Projetos'!AF$9,'Quadro Geral'!$D$9:$H$43,4,FALSE)='Matriz Objetivos x Projetos'!$B22,VLOOKUP('Matriz Objetivos x Projetos'!AF$9,'Quadro Geral'!$D$9:$H$11,5,FALSE)='Matriz Objetivos x Projetos'!$B22),"S","")),"")</f>
        <v/>
      </c>
      <c r="AG22" s="20" t="str">
        <f>IFERROR(IF(VLOOKUP(AG$9,'Quadro Geral'!$D$9:$H$43,3,FALSE)='Matriz Objetivos x Projetos'!$B22,"P",IF(OR(VLOOKUP('Matriz Objetivos x Projetos'!AG$9,'Quadro Geral'!$D$9:$H$43,4,FALSE)='Matriz Objetivos x Projetos'!$B22,VLOOKUP('Matriz Objetivos x Projetos'!AG$9,'Quadro Geral'!$D$9:$H$11,5,FALSE)='Matriz Objetivos x Projetos'!$B22),"S","")),"")</f>
        <v/>
      </c>
      <c r="AH22" s="20" t="str">
        <f>IFERROR(IF(VLOOKUP(AH$9,'Quadro Geral'!$D$9:$H$43,3,FALSE)='Matriz Objetivos x Projetos'!$B22,"P",IF(OR(VLOOKUP('Matriz Objetivos x Projetos'!AH$9,'Quadro Geral'!$D$9:$H$43,4,FALSE)='Matriz Objetivos x Projetos'!$B22,VLOOKUP('Matriz Objetivos x Projetos'!AH$9,'Quadro Geral'!$D$9:$H$11,5,FALSE)='Matriz Objetivos x Projetos'!$B22),"S","")),"")</f>
        <v/>
      </c>
      <c r="AI22" s="20" t="str">
        <f>IFERROR(IF(VLOOKUP(AI$9,'Quadro Geral'!$D$9:$H$43,3,FALSE)='Matriz Objetivos x Projetos'!$B22,"P",IF(OR(VLOOKUP('Matriz Objetivos x Projetos'!AI$9,'Quadro Geral'!$D$9:$H$43,4,FALSE)='Matriz Objetivos x Projetos'!$B22,VLOOKUP('Matriz Objetivos x Projetos'!AI$9,'Quadro Geral'!$D$9:$H$11,5,FALSE)='Matriz Objetivos x Projetos'!$B22),"S","")),"")</f>
        <v/>
      </c>
      <c r="AJ22" s="20" t="str">
        <f>IFERROR(IF(VLOOKUP(AJ$9,'Quadro Geral'!$D$9:$H$43,3,FALSE)='Matriz Objetivos x Projetos'!$B22,"P",IF(OR(VLOOKUP('Matriz Objetivos x Projetos'!AJ$9,'Quadro Geral'!$D$9:$H$43,4,FALSE)='Matriz Objetivos x Projetos'!$B22,VLOOKUP('Matriz Objetivos x Projetos'!AJ$9,'Quadro Geral'!$D$9:$H$11,5,FALSE)='Matriz Objetivos x Projetos'!$B22),"S","")),"")</f>
        <v/>
      </c>
      <c r="AK22" s="20" t="str">
        <f>IFERROR(IF(VLOOKUP(AK$9,'Quadro Geral'!$D$9:$H$43,3,FALSE)='Matriz Objetivos x Projetos'!$B22,"P",IF(OR(VLOOKUP('Matriz Objetivos x Projetos'!AK$9,'Quadro Geral'!$D$9:$H$43,4,FALSE)='Matriz Objetivos x Projetos'!$B22,VLOOKUP('Matriz Objetivos x Projetos'!AK$9,'Quadro Geral'!$D$9:$H$11,5,FALSE)='Matriz Objetivos x Projetos'!$B22),"S","")),"")</f>
        <v/>
      </c>
      <c r="AL22" s="20" t="str">
        <f>IFERROR(IF(VLOOKUP(AL$9,'Quadro Geral'!$D$9:$H$43,3,FALSE)='Matriz Objetivos x Projetos'!$B22,"P",IF(OR(VLOOKUP('Matriz Objetivos x Projetos'!AL$9,'Quadro Geral'!$D$9:$H$43,4,FALSE)='Matriz Objetivos x Projetos'!$B22,VLOOKUP('Matriz Objetivos x Projetos'!AL$9,'Quadro Geral'!$D$9:$H$11,5,FALSE)='Matriz Objetivos x Projetos'!$B22),"S","")),"")</f>
        <v/>
      </c>
      <c r="AM22" s="17">
        <f t="shared" si="0"/>
        <v>0</v>
      </c>
      <c r="AN22" s="16" t="str">
        <f t="shared" si="1"/>
        <v>Processos Internos</v>
      </c>
    </row>
    <row r="23" spans="1:43" ht="63" customHeight="1" x14ac:dyDescent="0.2">
      <c r="A23" s="177" t="s">
        <v>108</v>
      </c>
      <c r="B23" s="175" t="s">
        <v>89</v>
      </c>
      <c r="C23" s="176" t="str">
        <f>IFERROR(IF(VLOOKUP(C$9,'Quadro Geral'!$D$9:$H$43,3,FALSE)='Matriz Objetivos x Projetos'!$B23,"P",IF(OR(VLOOKUP('Matriz Objetivos x Projetos'!C$9,'Quadro Geral'!$D$9:$H$43,4,FALSE)='Matriz Objetivos x Projetos'!$B23,VLOOKUP('Matriz Objetivos x Projetos'!C$9,'Quadro Geral'!$D$9:$H$43,5,FALSE)='Matriz Objetivos x Projetos'!$B23),"S","")),"")</f>
        <v/>
      </c>
      <c r="D23" s="176" t="str">
        <f>IFERROR(IF(VLOOKUP(D$9,'Quadro Geral'!$D$9:$H$43,3,FALSE)='Matriz Objetivos x Projetos'!$B23,"P",IF(OR(VLOOKUP('Matriz Objetivos x Projetos'!D$9,'Quadro Geral'!$D$9:$H$43,4,FALSE)='Matriz Objetivos x Projetos'!$B23,VLOOKUP('Matriz Objetivos x Projetos'!D$9,'Quadro Geral'!$D$9:$H$43,5,FALSE)='Matriz Objetivos x Projetos'!$B23),"S","")),"")</f>
        <v/>
      </c>
      <c r="E23" s="176" t="str">
        <f>IFERROR(IF(VLOOKUP(E$9,'Quadro Geral'!$D$9:$H$43,3,FALSE)='Matriz Objetivos x Projetos'!$B23,"P",IF(OR(VLOOKUP('Matriz Objetivos x Projetos'!E$9,'Quadro Geral'!$D$9:$H$43,4,FALSE)='Matriz Objetivos x Projetos'!$B23,VLOOKUP('Matriz Objetivos x Projetos'!E$9,'Quadro Geral'!$D$9:$H$43,5,FALSE)='Matriz Objetivos x Projetos'!$B23),"S","")),"")</f>
        <v/>
      </c>
      <c r="F23" s="176" t="str">
        <f>IFERROR(IF(VLOOKUP(F$9,'Quadro Geral'!$D$9:$H$43,3,FALSE)='Matriz Objetivos x Projetos'!$B23,"P",IF(OR(VLOOKUP('Matriz Objetivos x Projetos'!F$9,'Quadro Geral'!$D$9:$H$43,4,FALSE)='Matriz Objetivos x Projetos'!$B23,VLOOKUP('Matriz Objetivos x Projetos'!F$9,'Quadro Geral'!$D$9:$H$43,5,FALSE)='Matriz Objetivos x Projetos'!$B23),"S","")),"")</f>
        <v/>
      </c>
      <c r="G23" s="176" t="str">
        <f>IFERROR(IF(VLOOKUP(G$9,'Quadro Geral'!$D$9:$H$43,3,FALSE)='Matriz Objetivos x Projetos'!$B23,"P",IF(OR(VLOOKUP('Matriz Objetivos x Projetos'!G$9,'Quadro Geral'!$D$9:$H$43,4,FALSE)='Matriz Objetivos x Projetos'!$B23,VLOOKUP('Matriz Objetivos x Projetos'!G$9,'Quadro Geral'!$D$9:$H$43,5,FALSE)='Matriz Objetivos x Projetos'!$B23),"S","")),"")</f>
        <v/>
      </c>
      <c r="H23" s="176" t="str">
        <f>IFERROR(IF(VLOOKUP(H$9,'Quadro Geral'!$D$9:$H$43,3,FALSE)='Matriz Objetivos x Projetos'!$B23,"P",IF(OR(VLOOKUP('Matriz Objetivos x Projetos'!H$9,'Quadro Geral'!$D$9:$H$43,4,FALSE)='Matriz Objetivos x Projetos'!$B23,VLOOKUP('Matriz Objetivos x Projetos'!H$9,'Quadro Geral'!$D$9:$H$43,5,FALSE)='Matriz Objetivos x Projetos'!$B23),"S","")),"")</f>
        <v/>
      </c>
      <c r="I23" s="176" t="str">
        <f>IFERROR(IF(VLOOKUP(I$9,'Quadro Geral'!$D$9:$H$43,3,FALSE)='Matriz Objetivos x Projetos'!$B23,"P",IF(OR(VLOOKUP('Matriz Objetivos x Projetos'!I$9,'Quadro Geral'!$D$9:$H$43,4,FALSE)='Matriz Objetivos x Projetos'!$B23,VLOOKUP('Matriz Objetivos x Projetos'!I$9,'Quadro Geral'!$D$9:$H$43,5,FALSE)='Matriz Objetivos x Projetos'!$B23),"S","")),"")</f>
        <v/>
      </c>
      <c r="J23" s="176" t="str">
        <f>IFERROR(IF(VLOOKUP(J$9,'Quadro Geral'!$D$9:$H$43,3,FALSE)='Matriz Objetivos x Projetos'!$B23,"P",IF(OR(VLOOKUP('Matriz Objetivos x Projetos'!J$9,'Quadro Geral'!$D$9:$H$43,4,FALSE)='Matriz Objetivos x Projetos'!$B23,VLOOKUP('Matriz Objetivos x Projetos'!J$9,'Quadro Geral'!$D$9:$H$43,5,FALSE)='Matriz Objetivos x Projetos'!$B23),"S","")),"")</f>
        <v/>
      </c>
      <c r="K23" s="176" t="str">
        <f>IFERROR(IF(VLOOKUP(K$9,'Quadro Geral'!$D$9:$H$43,3,FALSE)='Matriz Objetivos x Projetos'!$B23,"P",IF(OR(VLOOKUP('Matriz Objetivos x Projetos'!K$9,'Quadro Geral'!$D$9:$H$43,4,FALSE)='Matriz Objetivos x Projetos'!$B23,VLOOKUP('Matriz Objetivos x Projetos'!K$9,'Quadro Geral'!$D$9:$H$43,5,FALSE)='Matriz Objetivos x Projetos'!$B23),"S","")),"")</f>
        <v/>
      </c>
      <c r="L23" s="176" t="str">
        <f>IFERROR(IF(VLOOKUP(L$9,'Quadro Geral'!$D$9:$H$43,3,FALSE)='Matriz Objetivos x Projetos'!$B23,"P",IF(OR(VLOOKUP('Matriz Objetivos x Projetos'!L$9,'Quadro Geral'!$D$9:$H$43,4,FALSE)='Matriz Objetivos x Projetos'!$B23,VLOOKUP('Matriz Objetivos x Projetos'!L$9,'Quadro Geral'!$D$9:$H$43,5,FALSE)='Matriz Objetivos x Projetos'!$B23),"S","")),"")</f>
        <v/>
      </c>
      <c r="M23" s="176" t="str">
        <f>IFERROR(IF(VLOOKUP(M$9,'Quadro Geral'!$D$9:$H$43,3,FALSE)='Matriz Objetivos x Projetos'!$B23,"P",IF(OR(VLOOKUP('Matriz Objetivos x Projetos'!M$9,'Quadro Geral'!$D$9:$H$43,4,FALSE)='Matriz Objetivos x Projetos'!$B23,VLOOKUP('Matriz Objetivos x Projetos'!M$9,'Quadro Geral'!$D$9:$H$43,5,FALSE)='Matriz Objetivos x Projetos'!$B23),"S","")),"")</f>
        <v/>
      </c>
      <c r="N23" s="176" t="str">
        <f>IFERROR(IF(VLOOKUP(N$9,'Quadro Geral'!$D$9:$H$43,3,FALSE)='Matriz Objetivos x Projetos'!$B23,"P",IF(OR(VLOOKUP('Matriz Objetivos x Projetos'!N$9,'Quadro Geral'!$D$9:$H$43,4,FALSE)='Matriz Objetivos x Projetos'!$B23,VLOOKUP('Matriz Objetivos x Projetos'!N$9,'Quadro Geral'!$D$9:$H$43,5,FALSE)='Matriz Objetivos x Projetos'!$B23),"S","")),"")</f>
        <v/>
      </c>
      <c r="O23" s="176" t="str">
        <f>IFERROR(IF(VLOOKUP(O$9,'Quadro Geral'!$D$9:$H$43,3,FALSE)='Matriz Objetivos x Projetos'!$B23,"P",IF(OR(VLOOKUP('Matriz Objetivos x Projetos'!O$9,'Quadro Geral'!$D$9:$H$43,4,FALSE)='Matriz Objetivos x Projetos'!$B23,VLOOKUP('Matriz Objetivos x Projetos'!O$9,'Quadro Geral'!$D$9:$H$43,5,FALSE)='Matriz Objetivos x Projetos'!$B23),"S","")),"")</f>
        <v/>
      </c>
      <c r="P23" s="176" t="str">
        <f>IFERROR(IF(VLOOKUP(P$9,'Quadro Geral'!$D$9:$H$43,3,FALSE)='Matriz Objetivos x Projetos'!$B23,"P",IF(OR(VLOOKUP('Matriz Objetivos x Projetos'!P$9,'Quadro Geral'!$D$9:$H$43,4,FALSE)='Matriz Objetivos x Projetos'!$B23,VLOOKUP('Matriz Objetivos x Projetos'!P$9,'Quadro Geral'!$D$9:$H$43,5,FALSE)='Matriz Objetivos x Projetos'!$B23),"S","")),"")</f>
        <v/>
      </c>
      <c r="Q23" s="176" t="str">
        <f>IFERROR(IF(VLOOKUP(Q$9,'Quadro Geral'!$D$9:$H$43,3,FALSE)='Matriz Objetivos x Projetos'!$B23,"P",IF(OR(VLOOKUP('Matriz Objetivos x Projetos'!Q$9,'Quadro Geral'!$D$9:$H$43,4,FALSE)='Matriz Objetivos x Projetos'!$B23,VLOOKUP('Matriz Objetivos x Projetos'!Q$9,'Quadro Geral'!$D$9:$H$43,5,FALSE)='Matriz Objetivos x Projetos'!$B23),"S","")),"")</f>
        <v/>
      </c>
      <c r="R23" s="176" t="str">
        <f>IFERROR(IF(VLOOKUP(R$9,'Quadro Geral'!$D$9:$H$43,3,FALSE)='Matriz Objetivos x Projetos'!$B23,"P",IF(OR(VLOOKUP('Matriz Objetivos x Projetos'!R$9,'Quadro Geral'!$D$9:$H$43,4,FALSE)='Matriz Objetivos x Projetos'!$B23,VLOOKUP('Matriz Objetivos x Projetos'!R$9,'Quadro Geral'!$D$9:$H$43,5,FALSE)='Matriz Objetivos x Projetos'!$B23),"S","")),"")</f>
        <v/>
      </c>
      <c r="S23" s="176" t="str">
        <f>IFERROR(IF(VLOOKUP(S$9,'Quadro Geral'!$D$9:$H$43,3,FALSE)='Matriz Objetivos x Projetos'!$B23,"P",IF(OR(VLOOKUP('Matriz Objetivos x Projetos'!S$9,'Quadro Geral'!$D$9:$H$43,4,FALSE)='Matriz Objetivos x Projetos'!$B23,VLOOKUP('Matriz Objetivos x Projetos'!S$9,'Quadro Geral'!$D$9:$H$43,5,FALSE)='Matriz Objetivos x Projetos'!$B23),"S","")),"")</f>
        <v/>
      </c>
      <c r="T23" s="176" t="str">
        <f>IFERROR(IF(VLOOKUP(T$9,'Quadro Geral'!$D$9:$H$43,3,FALSE)='Matriz Objetivos x Projetos'!$B23,"P",IF(OR(VLOOKUP('Matriz Objetivos x Projetos'!T$9,'Quadro Geral'!$D$9:$H$43,4,FALSE)='Matriz Objetivos x Projetos'!$B23,VLOOKUP('Matriz Objetivos x Projetos'!T$9,'Quadro Geral'!$D$9:$H$43,5,FALSE)='Matriz Objetivos x Projetos'!$B23),"S","")),"")</f>
        <v>P</v>
      </c>
      <c r="U23" s="176" t="str">
        <f>IFERROR(IF(VLOOKUP(U$9,'Quadro Geral'!$D$9:$H$43,3,FALSE)='Matriz Objetivos x Projetos'!$B23,"P",IF(OR(VLOOKUP('Matriz Objetivos x Projetos'!U$9,'Quadro Geral'!$D$9:$H$43,4,FALSE)='Matriz Objetivos x Projetos'!$B23,VLOOKUP('Matriz Objetivos x Projetos'!U$9,'Quadro Geral'!$D$9:$H$43,5,FALSE)='Matriz Objetivos x Projetos'!$B23),"S","")),"")</f>
        <v/>
      </c>
      <c r="V23" s="176" t="str">
        <f>IFERROR(IF(VLOOKUP(V$9,'Quadro Geral'!$D$9:$H$43,3,FALSE)='Matriz Objetivos x Projetos'!$B23,"P",IF(OR(VLOOKUP('Matriz Objetivos x Projetos'!V$9,'Quadro Geral'!$D$9:$H$43,4,FALSE)='Matriz Objetivos x Projetos'!$B23,VLOOKUP('Matriz Objetivos x Projetos'!V$9,'Quadro Geral'!$D$9:$H$43,5,FALSE)='Matriz Objetivos x Projetos'!$B23),"S","")),"")</f>
        <v/>
      </c>
      <c r="W23" s="176" t="str">
        <f>IFERROR(IF(VLOOKUP(W$9,'Quadro Geral'!$D$9:$H$43,3,FALSE)='Matriz Objetivos x Projetos'!$B23,"P",IF(OR(VLOOKUP('Matriz Objetivos x Projetos'!W$9,'Quadro Geral'!$D$9:$H$43,4,FALSE)='Matriz Objetivos x Projetos'!$B23,VLOOKUP('Matriz Objetivos x Projetos'!W$9,'Quadro Geral'!$D$9:$H$43,5,FALSE)='Matriz Objetivos x Projetos'!$B23),"S","")),"")</f>
        <v/>
      </c>
      <c r="X23" s="176" t="str">
        <f>IFERROR(IF(VLOOKUP(X$9,'Quadro Geral'!$D$9:$H$43,3,FALSE)='Matriz Objetivos x Projetos'!$B23,"P",IF(OR(VLOOKUP('Matriz Objetivos x Projetos'!X$9,'Quadro Geral'!$D$9:$H$43,4,FALSE)='Matriz Objetivos x Projetos'!$B23,VLOOKUP('Matriz Objetivos x Projetos'!X$9,'Quadro Geral'!$D$9:$H$43,5,FALSE)='Matriz Objetivos x Projetos'!$B23),"S","")),"")</f>
        <v/>
      </c>
      <c r="Y23" s="176" t="str">
        <f>IFERROR(IF(VLOOKUP(Y$9,'Quadro Geral'!$D$9:$H$43,3,FALSE)='Matriz Objetivos x Projetos'!$B23,"P",IF(OR(VLOOKUP('Matriz Objetivos x Projetos'!Y$9,'Quadro Geral'!$D$9:$H$43,4,FALSE)='Matriz Objetivos x Projetos'!$B23,VLOOKUP('Matriz Objetivos x Projetos'!Y$9,'Quadro Geral'!$D$9:$H$43,5,FALSE)='Matriz Objetivos x Projetos'!$B23),"S","")),"")</f>
        <v/>
      </c>
      <c r="Z23" s="176" t="str">
        <f>IFERROR(IF(VLOOKUP(Z$9,'Quadro Geral'!$D$9:$H$43,3,FALSE)='Matriz Objetivos x Projetos'!$B23,"P",IF(OR(VLOOKUP('Matriz Objetivos x Projetos'!Z$9,'Quadro Geral'!$D$9:$H$43,4,FALSE)='Matriz Objetivos x Projetos'!$B23,VLOOKUP('Matriz Objetivos x Projetos'!Z$9,'Quadro Geral'!$D$9:$H$43,5,FALSE)='Matriz Objetivos x Projetos'!$B23),"S","")),"")</f>
        <v/>
      </c>
      <c r="AA23" s="176" t="str">
        <f>IFERROR(IF(VLOOKUP(AA$9,'Quadro Geral'!$D$9:$H$43,3,FALSE)='Matriz Objetivos x Projetos'!$B23,"P",IF(OR(VLOOKUP('Matriz Objetivos x Projetos'!AA$9,'Quadro Geral'!$D$9:$H$43,4,FALSE)='Matriz Objetivos x Projetos'!$B23,VLOOKUP('Matriz Objetivos x Projetos'!AA$9,'Quadro Geral'!$D$9:$H$43,5,FALSE)='Matriz Objetivos x Projetos'!$B23),"S","")),"")</f>
        <v/>
      </c>
      <c r="AB23" s="176" t="str">
        <f>IFERROR(IF(VLOOKUP(AB$9,'Quadro Geral'!$D$9:$H$43,3,FALSE)='Matriz Objetivos x Projetos'!$B23,"P",IF(OR(VLOOKUP('Matriz Objetivos x Projetos'!AB$9,'Quadro Geral'!$D$9:$H$43,4,FALSE)='Matriz Objetivos x Projetos'!$B23,VLOOKUP('Matriz Objetivos x Projetos'!AB$9,'Quadro Geral'!$D$9:$H$43,5,FALSE)='Matriz Objetivos x Projetos'!$B23),"S","")),"")</f>
        <v/>
      </c>
      <c r="AC23" s="176" t="str">
        <f>IFERROR(IF(VLOOKUP(AC$9,'Quadro Geral'!$D$9:$H$43,3,FALSE)='Matriz Objetivos x Projetos'!$B23,"P",IF(OR(VLOOKUP('Matriz Objetivos x Projetos'!AC$9,'Quadro Geral'!$D$9:$H$43,4,FALSE)='Matriz Objetivos x Projetos'!$B23,VLOOKUP('Matriz Objetivos x Projetos'!AC$9,'Quadro Geral'!$D$9:$H$43,5,FALSE)='Matriz Objetivos x Projetos'!$B23),"S","")),"")</f>
        <v/>
      </c>
      <c r="AD23" s="176" t="str">
        <f>IFERROR(IF(VLOOKUP(AD$9,'Quadro Geral'!$D$9:$H$43,3,FALSE)='Matriz Objetivos x Projetos'!$B23,"P",IF(OR(VLOOKUP('Matriz Objetivos x Projetos'!AD$9,'Quadro Geral'!$D$9:$H$43,4,FALSE)='Matriz Objetivos x Projetos'!$B23,VLOOKUP('Matriz Objetivos x Projetos'!AD$9,'Quadro Geral'!$D$9:$H$43,5,FALSE)='Matriz Objetivos x Projetos'!$B23),"S","")),"")</f>
        <v/>
      </c>
      <c r="AE23" s="176" t="str">
        <f>IFERROR(IF(VLOOKUP(AE$9,'Quadro Geral'!$D$9:$H$43,3,FALSE)='Matriz Objetivos x Projetos'!$B23,"P",IF(OR(VLOOKUP('Matriz Objetivos x Projetos'!AE$9,'Quadro Geral'!$D$9:$H$43,4,FALSE)='Matriz Objetivos x Projetos'!$B23,VLOOKUP('Matriz Objetivos x Projetos'!AE$9,'Quadro Geral'!$D$9:$H$11,5,FALSE)='Matriz Objetivos x Projetos'!$B23),"S","")),"")</f>
        <v/>
      </c>
      <c r="AF23" s="176" t="str">
        <f>IFERROR(IF(VLOOKUP(AF$9,'Quadro Geral'!$D$9:$H$43,3,FALSE)='Matriz Objetivos x Projetos'!$B23,"P",IF(OR(VLOOKUP('Matriz Objetivos x Projetos'!AF$9,'Quadro Geral'!$D$9:$H$43,4,FALSE)='Matriz Objetivos x Projetos'!$B23,VLOOKUP('Matriz Objetivos x Projetos'!AF$9,'Quadro Geral'!$D$9:$H$11,5,FALSE)='Matriz Objetivos x Projetos'!$B23),"S","")),"")</f>
        <v/>
      </c>
      <c r="AG23" s="20" t="str">
        <f>IFERROR(IF(VLOOKUP(AG$9,'Quadro Geral'!$D$9:$H$43,3,FALSE)='Matriz Objetivos x Projetos'!$B23,"P",IF(OR(VLOOKUP('Matriz Objetivos x Projetos'!AG$9,'Quadro Geral'!$D$9:$H$43,4,FALSE)='Matriz Objetivos x Projetos'!$B23,VLOOKUP('Matriz Objetivos x Projetos'!AG$9,'Quadro Geral'!$D$9:$H$11,5,FALSE)='Matriz Objetivos x Projetos'!$B23),"S","")),"")</f>
        <v/>
      </c>
      <c r="AH23" s="20" t="str">
        <f>IFERROR(IF(VLOOKUP(AH$9,'Quadro Geral'!$D$9:$H$43,3,FALSE)='Matriz Objetivos x Projetos'!$B23,"P",IF(OR(VLOOKUP('Matriz Objetivos x Projetos'!AH$9,'Quadro Geral'!$D$9:$H$43,4,FALSE)='Matriz Objetivos x Projetos'!$B23,VLOOKUP('Matriz Objetivos x Projetos'!AH$9,'Quadro Geral'!$D$9:$H$11,5,FALSE)='Matriz Objetivos x Projetos'!$B23),"S","")),"")</f>
        <v/>
      </c>
      <c r="AI23" s="20" t="str">
        <f>IFERROR(IF(VLOOKUP(AI$9,'Quadro Geral'!$D$9:$H$43,3,FALSE)='Matriz Objetivos x Projetos'!$B23,"P",IF(OR(VLOOKUP('Matriz Objetivos x Projetos'!AI$9,'Quadro Geral'!$D$9:$H$43,4,FALSE)='Matriz Objetivos x Projetos'!$B23,VLOOKUP('Matriz Objetivos x Projetos'!AI$9,'Quadro Geral'!$D$9:$H$11,5,FALSE)='Matriz Objetivos x Projetos'!$B23),"S","")),"")</f>
        <v/>
      </c>
      <c r="AJ23" s="20" t="str">
        <f>IFERROR(IF(VLOOKUP(AJ$9,'Quadro Geral'!$D$9:$H$43,3,FALSE)='Matriz Objetivos x Projetos'!$B23,"P",IF(OR(VLOOKUP('Matriz Objetivos x Projetos'!AJ$9,'Quadro Geral'!$D$9:$H$43,4,FALSE)='Matriz Objetivos x Projetos'!$B23,VLOOKUP('Matriz Objetivos x Projetos'!AJ$9,'Quadro Geral'!$D$9:$H$11,5,FALSE)='Matriz Objetivos x Projetos'!$B23),"S","")),"")</f>
        <v/>
      </c>
      <c r="AK23" s="20" t="str">
        <f>IFERROR(IF(VLOOKUP(AK$9,'Quadro Geral'!$D$9:$H$43,3,FALSE)='Matriz Objetivos x Projetos'!$B23,"P",IF(OR(VLOOKUP('Matriz Objetivos x Projetos'!AK$9,'Quadro Geral'!$D$9:$H$43,4,FALSE)='Matriz Objetivos x Projetos'!$B23,VLOOKUP('Matriz Objetivos x Projetos'!AK$9,'Quadro Geral'!$D$9:$H$11,5,FALSE)='Matriz Objetivos x Projetos'!$B23),"S","")),"")</f>
        <v/>
      </c>
      <c r="AL23" s="20" t="str">
        <f>IFERROR(IF(VLOOKUP(AL$9,'Quadro Geral'!$D$9:$H$43,3,FALSE)='Matriz Objetivos x Projetos'!$B23,"P",IF(OR(VLOOKUP('Matriz Objetivos x Projetos'!AL$9,'Quadro Geral'!$D$9:$H$43,4,FALSE)='Matriz Objetivos x Projetos'!$B23,VLOOKUP('Matriz Objetivos x Projetos'!AL$9,'Quadro Geral'!$D$9:$H$11,5,FALSE)='Matriz Objetivos x Projetos'!$B23),"S","")),"")</f>
        <v/>
      </c>
      <c r="AM23" s="17">
        <f t="shared" si="0"/>
        <v>0</v>
      </c>
      <c r="AN23" s="16" t="str">
        <f t="shared" si="1"/>
        <v>Pessoas e Infraestrutura</v>
      </c>
    </row>
    <row r="24" spans="1:43" ht="63" customHeight="1" x14ac:dyDescent="0.2">
      <c r="A24" s="178"/>
      <c r="B24" s="175" t="s">
        <v>93</v>
      </c>
      <c r="C24" s="176" t="str">
        <f>IFERROR(IF(VLOOKUP(C$9,'Quadro Geral'!$D$9:$H$43,3,FALSE)='Matriz Objetivos x Projetos'!$B24,"P",IF(OR(VLOOKUP('Matriz Objetivos x Projetos'!C$9,'Quadro Geral'!$D$9:$H$43,4,FALSE)='Matriz Objetivos x Projetos'!$B24,VLOOKUP('Matriz Objetivos x Projetos'!C$9,'Quadro Geral'!$D$9:$H$43,5,FALSE)='Matriz Objetivos x Projetos'!$B24),"S","")),"")</f>
        <v/>
      </c>
      <c r="D24" s="176" t="str">
        <f>IFERROR(IF(VLOOKUP(D$9,'Quadro Geral'!$D$9:$H$43,3,FALSE)='Matriz Objetivos x Projetos'!$B24,"P",IF(OR(VLOOKUP('Matriz Objetivos x Projetos'!D$9,'Quadro Geral'!$D$9:$H$43,4,FALSE)='Matriz Objetivos x Projetos'!$B24,VLOOKUP('Matriz Objetivos x Projetos'!D$9,'Quadro Geral'!$D$9:$H$43,5,FALSE)='Matriz Objetivos x Projetos'!$B24),"S","")),"")</f>
        <v>P</v>
      </c>
      <c r="E24" s="176" t="str">
        <f>IFERROR(IF(VLOOKUP(E$9,'Quadro Geral'!$D$9:$H$43,3,FALSE)='Matriz Objetivos x Projetos'!$B24,"P",IF(OR(VLOOKUP('Matriz Objetivos x Projetos'!E$9,'Quadro Geral'!$D$9:$H$43,4,FALSE)='Matriz Objetivos x Projetos'!$B24,VLOOKUP('Matriz Objetivos x Projetos'!E$9,'Quadro Geral'!$D$9:$H$43,5,FALSE)='Matriz Objetivos x Projetos'!$B24),"S","")),"")</f>
        <v/>
      </c>
      <c r="F24" s="176" t="str">
        <f>IFERROR(IF(VLOOKUP(F$9,'Quadro Geral'!$D$9:$H$43,3,FALSE)='Matriz Objetivos x Projetos'!$B24,"P",IF(OR(VLOOKUP('Matriz Objetivos x Projetos'!F$9,'Quadro Geral'!$D$9:$H$43,4,FALSE)='Matriz Objetivos x Projetos'!$B24,VLOOKUP('Matriz Objetivos x Projetos'!F$9,'Quadro Geral'!$D$9:$H$43,5,FALSE)='Matriz Objetivos x Projetos'!$B24),"S","")),"")</f>
        <v/>
      </c>
      <c r="G24" s="176" t="str">
        <f>IFERROR(IF(VLOOKUP(G$9,'Quadro Geral'!$D$9:$H$43,3,FALSE)='Matriz Objetivos x Projetos'!$B24,"P",IF(OR(VLOOKUP('Matriz Objetivos x Projetos'!G$9,'Quadro Geral'!$D$9:$H$43,4,FALSE)='Matriz Objetivos x Projetos'!$B24,VLOOKUP('Matriz Objetivos x Projetos'!G$9,'Quadro Geral'!$D$9:$H$43,5,FALSE)='Matriz Objetivos x Projetos'!$B24),"S","")),"")</f>
        <v/>
      </c>
      <c r="H24" s="176" t="str">
        <f>IFERROR(IF(VLOOKUP(H$9,'Quadro Geral'!$D$9:$H$43,3,FALSE)='Matriz Objetivos x Projetos'!$B24,"P",IF(OR(VLOOKUP('Matriz Objetivos x Projetos'!H$9,'Quadro Geral'!$D$9:$H$43,4,FALSE)='Matriz Objetivos x Projetos'!$B24,VLOOKUP('Matriz Objetivos x Projetos'!H$9,'Quadro Geral'!$D$9:$H$43,5,FALSE)='Matriz Objetivos x Projetos'!$B24),"S","")),"")</f>
        <v>S</v>
      </c>
      <c r="I24" s="176" t="str">
        <f>IFERROR(IF(VLOOKUP(I$9,'Quadro Geral'!$D$9:$H$43,3,FALSE)='Matriz Objetivos x Projetos'!$B24,"P",IF(OR(VLOOKUP('Matriz Objetivos x Projetos'!I$9,'Quadro Geral'!$D$9:$H$43,4,FALSE)='Matriz Objetivos x Projetos'!$B24,VLOOKUP('Matriz Objetivos x Projetos'!I$9,'Quadro Geral'!$D$9:$H$43,5,FALSE)='Matriz Objetivos x Projetos'!$B24),"S","")),"")</f>
        <v/>
      </c>
      <c r="J24" s="176" t="str">
        <f>IFERROR(IF(VLOOKUP(J$9,'Quadro Geral'!$D$9:$H$43,3,FALSE)='Matriz Objetivos x Projetos'!$B24,"P",IF(OR(VLOOKUP('Matriz Objetivos x Projetos'!J$9,'Quadro Geral'!$D$9:$H$43,4,FALSE)='Matriz Objetivos x Projetos'!$B24,VLOOKUP('Matriz Objetivos x Projetos'!J$9,'Quadro Geral'!$D$9:$H$43,5,FALSE)='Matriz Objetivos x Projetos'!$B24),"S","")),"")</f>
        <v>S</v>
      </c>
      <c r="K24" s="176" t="str">
        <f>IFERROR(IF(VLOOKUP(K$9,'Quadro Geral'!$D$9:$H$43,3,FALSE)='Matriz Objetivos x Projetos'!$B24,"P",IF(OR(VLOOKUP('Matriz Objetivos x Projetos'!K$9,'Quadro Geral'!$D$9:$H$43,4,FALSE)='Matriz Objetivos x Projetos'!$B24,VLOOKUP('Matriz Objetivos x Projetos'!K$9,'Quadro Geral'!$D$9:$H$43,5,FALSE)='Matriz Objetivos x Projetos'!$B24),"S","")),"")</f>
        <v/>
      </c>
      <c r="L24" s="176" t="str">
        <f>IFERROR(IF(VLOOKUP(L$9,'Quadro Geral'!$D$9:$H$43,3,FALSE)='Matriz Objetivos x Projetos'!$B24,"P",IF(OR(VLOOKUP('Matriz Objetivos x Projetos'!L$9,'Quadro Geral'!$D$9:$H$43,4,FALSE)='Matriz Objetivos x Projetos'!$B24,VLOOKUP('Matriz Objetivos x Projetos'!L$9,'Quadro Geral'!$D$9:$H$43,5,FALSE)='Matriz Objetivos x Projetos'!$B24),"S","")),"")</f>
        <v/>
      </c>
      <c r="M24" s="176" t="str">
        <f>IFERROR(IF(VLOOKUP(M$9,'Quadro Geral'!$D$9:$H$43,3,FALSE)='Matriz Objetivos x Projetos'!$B24,"P",IF(OR(VLOOKUP('Matriz Objetivos x Projetos'!M$9,'Quadro Geral'!$D$9:$H$43,4,FALSE)='Matriz Objetivos x Projetos'!$B24,VLOOKUP('Matriz Objetivos x Projetos'!M$9,'Quadro Geral'!$D$9:$H$43,5,FALSE)='Matriz Objetivos x Projetos'!$B24),"S","")),"")</f>
        <v/>
      </c>
      <c r="N24" s="176" t="str">
        <f>IFERROR(IF(VLOOKUP(N$9,'Quadro Geral'!$D$9:$H$43,3,FALSE)='Matriz Objetivos x Projetos'!$B24,"P",IF(OR(VLOOKUP('Matriz Objetivos x Projetos'!N$9,'Quadro Geral'!$D$9:$H$43,4,FALSE)='Matriz Objetivos x Projetos'!$B24,VLOOKUP('Matriz Objetivos x Projetos'!N$9,'Quadro Geral'!$D$9:$H$43,5,FALSE)='Matriz Objetivos x Projetos'!$B24),"S","")),"")</f>
        <v/>
      </c>
      <c r="O24" s="176" t="str">
        <f>IFERROR(IF(VLOOKUP(O$9,'Quadro Geral'!$D$9:$H$43,3,FALSE)='Matriz Objetivos x Projetos'!$B24,"P",IF(OR(VLOOKUP('Matriz Objetivos x Projetos'!O$9,'Quadro Geral'!$D$9:$H$43,4,FALSE)='Matriz Objetivos x Projetos'!$B24,VLOOKUP('Matriz Objetivos x Projetos'!O$9,'Quadro Geral'!$D$9:$H$43,5,FALSE)='Matriz Objetivos x Projetos'!$B24),"S","")),"")</f>
        <v/>
      </c>
      <c r="P24" s="176" t="str">
        <f>IFERROR(IF(VLOOKUP(P$9,'Quadro Geral'!$D$9:$H$43,3,FALSE)='Matriz Objetivos x Projetos'!$B24,"P",IF(OR(VLOOKUP('Matriz Objetivos x Projetos'!P$9,'Quadro Geral'!$D$9:$H$43,4,FALSE)='Matriz Objetivos x Projetos'!$B24,VLOOKUP('Matriz Objetivos x Projetos'!P$9,'Quadro Geral'!$D$9:$H$43,5,FALSE)='Matriz Objetivos x Projetos'!$B24),"S","")),"")</f>
        <v/>
      </c>
      <c r="Q24" s="176" t="str">
        <f>IFERROR(IF(VLOOKUP(Q$9,'Quadro Geral'!$D$9:$H$43,3,FALSE)='Matriz Objetivos x Projetos'!$B24,"P",IF(OR(VLOOKUP('Matriz Objetivos x Projetos'!Q$9,'Quadro Geral'!$D$9:$H$43,4,FALSE)='Matriz Objetivos x Projetos'!$B24,VLOOKUP('Matriz Objetivos x Projetos'!Q$9,'Quadro Geral'!$D$9:$H$43,5,FALSE)='Matriz Objetivos x Projetos'!$B24),"S","")),"")</f>
        <v/>
      </c>
      <c r="R24" s="176" t="str">
        <f>IFERROR(IF(VLOOKUP(R$9,'Quadro Geral'!$D$9:$H$43,3,FALSE)='Matriz Objetivos x Projetos'!$B24,"P",IF(OR(VLOOKUP('Matriz Objetivos x Projetos'!R$9,'Quadro Geral'!$D$9:$H$43,4,FALSE)='Matriz Objetivos x Projetos'!$B24,VLOOKUP('Matriz Objetivos x Projetos'!R$9,'Quadro Geral'!$D$9:$H$43,5,FALSE)='Matriz Objetivos x Projetos'!$B24),"S","")),"")</f>
        <v/>
      </c>
      <c r="S24" s="176" t="str">
        <f>IFERROR(IF(VLOOKUP(S$9,'Quadro Geral'!$D$9:$H$43,3,FALSE)='Matriz Objetivos x Projetos'!$B24,"P",IF(OR(VLOOKUP('Matriz Objetivos x Projetos'!S$9,'Quadro Geral'!$D$9:$H$43,4,FALSE)='Matriz Objetivos x Projetos'!$B24,VLOOKUP('Matriz Objetivos x Projetos'!S$9,'Quadro Geral'!$D$9:$H$43,5,FALSE)='Matriz Objetivos x Projetos'!$B24),"S","")),"")</f>
        <v/>
      </c>
      <c r="T24" s="176" t="str">
        <f>IFERROR(IF(VLOOKUP(T$9,'Quadro Geral'!$D$9:$H$43,3,FALSE)='Matriz Objetivos x Projetos'!$B24,"P",IF(OR(VLOOKUP('Matriz Objetivos x Projetos'!T$9,'Quadro Geral'!$D$9:$H$43,4,FALSE)='Matriz Objetivos x Projetos'!$B24,VLOOKUP('Matriz Objetivos x Projetos'!T$9,'Quadro Geral'!$D$9:$H$43,5,FALSE)='Matriz Objetivos x Projetos'!$B24),"S","")),"")</f>
        <v/>
      </c>
      <c r="U24" s="176" t="str">
        <f>IFERROR(IF(VLOOKUP(U$9,'Quadro Geral'!$D$9:$H$43,3,FALSE)='Matriz Objetivos x Projetos'!$B24,"P",IF(OR(VLOOKUP('Matriz Objetivos x Projetos'!U$9,'Quadro Geral'!$D$9:$H$43,4,FALSE)='Matriz Objetivos x Projetos'!$B24,VLOOKUP('Matriz Objetivos x Projetos'!U$9,'Quadro Geral'!$D$9:$H$43,5,FALSE)='Matriz Objetivos x Projetos'!$B24),"S","")),"")</f>
        <v/>
      </c>
      <c r="V24" s="176" t="str">
        <f>IFERROR(IF(VLOOKUP(V$9,'Quadro Geral'!$D$9:$H$43,3,FALSE)='Matriz Objetivos x Projetos'!$B24,"P",IF(OR(VLOOKUP('Matriz Objetivos x Projetos'!V$9,'Quadro Geral'!$D$9:$H$43,4,FALSE)='Matriz Objetivos x Projetos'!$B24,VLOOKUP('Matriz Objetivos x Projetos'!V$9,'Quadro Geral'!$D$9:$H$43,5,FALSE)='Matriz Objetivos x Projetos'!$B24),"S","")),"")</f>
        <v/>
      </c>
      <c r="W24" s="176" t="str">
        <f>IFERROR(IF(VLOOKUP(W$9,'Quadro Geral'!$D$9:$H$43,3,FALSE)='Matriz Objetivos x Projetos'!$B24,"P",IF(OR(VLOOKUP('Matriz Objetivos x Projetos'!W$9,'Quadro Geral'!$D$9:$H$43,4,FALSE)='Matriz Objetivos x Projetos'!$B24,VLOOKUP('Matriz Objetivos x Projetos'!W$9,'Quadro Geral'!$D$9:$H$43,5,FALSE)='Matriz Objetivos x Projetos'!$B24),"S","")),"")</f>
        <v/>
      </c>
      <c r="X24" s="176" t="str">
        <f>IFERROR(IF(VLOOKUP(X$9,'Quadro Geral'!$D$9:$H$43,3,FALSE)='Matriz Objetivos x Projetos'!$B24,"P",IF(OR(VLOOKUP('Matriz Objetivos x Projetos'!X$9,'Quadro Geral'!$D$9:$H$43,4,FALSE)='Matriz Objetivos x Projetos'!$B24,VLOOKUP('Matriz Objetivos x Projetos'!X$9,'Quadro Geral'!$D$9:$H$43,5,FALSE)='Matriz Objetivos x Projetos'!$B24),"S","")),"")</f>
        <v>S</v>
      </c>
      <c r="Y24" s="176" t="str">
        <f>IFERROR(IF(VLOOKUP(Y$9,'Quadro Geral'!$D$9:$H$43,3,FALSE)='Matriz Objetivos x Projetos'!$B24,"P",IF(OR(VLOOKUP('Matriz Objetivos x Projetos'!Y$9,'Quadro Geral'!$D$9:$H$43,4,FALSE)='Matriz Objetivos x Projetos'!$B24,VLOOKUP('Matriz Objetivos x Projetos'!Y$9,'Quadro Geral'!$D$9:$H$43,5,FALSE)='Matriz Objetivos x Projetos'!$B24),"S","")),"")</f>
        <v/>
      </c>
      <c r="Z24" s="176" t="str">
        <f>IFERROR(IF(VLOOKUP(Z$9,'Quadro Geral'!$D$9:$H$43,3,FALSE)='Matriz Objetivos x Projetos'!$B24,"P",IF(OR(VLOOKUP('Matriz Objetivos x Projetos'!Z$9,'Quadro Geral'!$D$9:$H$43,4,FALSE)='Matriz Objetivos x Projetos'!$B24,VLOOKUP('Matriz Objetivos x Projetos'!Z$9,'Quadro Geral'!$D$9:$H$43,5,FALSE)='Matriz Objetivos x Projetos'!$B24),"S","")),"")</f>
        <v/>
      </c>
      <c r="AA24" s="176" t="str">
        <f>IFERROR(IF(VLOOKUP(AA$9,'Quadro Geral'!$D$9:$H$43,3,FALSE)='Matriz Objetivos x Projetos'!$B24,"P",IF(OR(VLOOKUP('Matriz Objetivos x Projetos'!AA$9,'Quadro Geral'!$D$9:$H$43,4,FALSE)='Matriz Objetivos x Projetos'!$B24,VLOOKUP('Matriz Objetivos x Projetos'!AA$9,'Quadro Geral'!$D$9:$H$43,5,FALSE)='Matriz Objetivos x Projetos'!$B24),"S","")),"")</f>
        <v/>
      </c>
      <c r="AB24" s="176" t="str">
        <f>IFERROR(IF(VLOOKUP(AB$9,'Quadro Geral'!$D$9:$H$43,3,FALSE)='Matriz Objetivos x Projetos'!$B24,"P",IF(OR(VLOOKUP('Matriz Objetivos x Projetos'!AB$9,'Quadro Geral'!$D$9:$H$43,4,FALSE)='Matriz Objetivos x Projetos'!$B24,VLOOKUP('Matriz Objetivos x Projetos'!AB$9,'Quadro Geral'!$D$9:$H$43,5,FALSE)='Matriz Objetivos x Projetos'!$B24),"S","")),"")</f>
        <v/>
      </c>
      <c r="AC24" s="176" t="str">
        <f>IFERROR(IF(VLOOKUP(AC$9,'Quadro Geral'!$D$9:$H$43,3,FALSE)='Matriz Objetivos x Projetos'!$B24,"P",IF(OR(VLOOKUP('Matriz Objetivos x Projetos'!AC$9,'Quadro Geral'!$D$9:$H$43,4,FALSE)='Matriz Objetivos x Projetos'!$B24,VLOOKUP('Matriz Objetivos x Projetos'!AC$9,'Quadro Geral'!$D$9:$H$43,5,FALSE)='Matriz Objetivos x Projetos'!$B24),"S","")),"")</f>
        <v/>
      </c>
      <c r="AD24" s="176" t="str">
        <f>IFERROR(IF(VLOOKUP(AD$9,'Quadro Geral'!$D$9:$H$43,3,FALSE)='Matriz Objetivos x Projetos'!$B24,"P",IF(OR(VLOOKUP('Matriz Objetivos x Projetos'!AD$9,'Quadro Geral'!$D$9:$H$43,4,FALSE)='Matriz Objetivos x Projetos'!$B24,VLOOKUP('Matriz Objetivos x Projetos'!AD$9,'Quadro Geral'!$D$9:$H$43,5,FALSE)='Matriz Objetivos x Projetos'!$B24),"S","")),"")</f>
        <v/>
      </c>
      <c r="AE24" s="176" t="str">
        <f>IFERROR(IF(VLOOKUP(AE$9,'Quadro Geral'!$D$9:$H$43,3,FALSE)='Matriz Objetivos x Projetos'!$B24,"P",IF(OR(VLOOKUP('Matriz Objetivos x Projetos'!AE$9,'Quadro Geral'!$D$9:$H$43,4,FALSE)='Matriz Objetivos x Projetos'!$B24,VLOOKUP('Matriz Objetivos x Projetos'!AE$9,'Quadro Geral'!$D$9:$H$11,5,FALSE)='Matriz Objetivos x Projetos'!$B24),"S","")),"")</f>
        <v/>
      </c>
      <c r="AF24" s="176" t="str">
        <f>IFERROR(IF(VLOOKUP(AF$9,'Quadro Geral'!$D$9:$H$43,3,FALSE)='Matriz Objetivos x Projetos'!$B24,"P",IF(OR(VLOOKUP('Matriz Objetivos x Projetos'!AF$9,'Quadro Geral'!$D$9:$H$43,4,FALSE)='Matriz Objetivos x Projetos'!$B24,VLOOKUP('Matriz Objetivos x Projetos'!AF$9,'Quadro Geral'!$D$9:$H$11,5,FALSE)='Matriz Objetivos x Projetos'!$B24),"S","")),"")</f>
        <v/>
      </c>
      <c r="AG24" s="20" t="str">
        <f>IFERROR(IF(VLOOKUP(AG$9,'Quadro Geral'!$D$9:$H$43,3,FALSE)='Matriz Objetivos x Projetos'!$B24,"P",IF(OR(VLOOKUP('Matriz Objetivos x Projetos'!AG$9,'Quadro Geral'!$D$9:$H$43,4,FALSE)='Matriz Objetivos x Projetos'!$B24,VLOOKUP('Matriz Objetivos x Projetos'!AG$9,'Quadro Geral'!$D$9:$H$11,5,FALSE)='Matriz Objetivos x Projetos'!$B24),"S","")),"")</f>
        <v/>
      </c>
      <c r="AH24" s="20" t="str">
        <f>IFERROR(IF(VLOOKUP(AH$9,'Quadro Geral'!$D$9:$H$43,3,FALSE)='Matriz Objetivos x Projetos'!$B24,"P",IF(OR(VLOOKUP('Matriz Objetivos x Projetos'!AH$9,'Quadro Geral'!$D$9:$H$43,4,FALSE)='Matriz Objetivos x Projetos'!$B24,VLOOKUP('Matriz Objetivos x Projetos'!AH$9,'Quadro Geral'!$D$9:$H$11,5,FALSE)='Matriz Objetivos x Projetos'!$B24),"S","")),"")</f>
        <v/>
      </c>
      <c r="AI24" s="20" t="str">
        <f>IFERROR(IF(VLOOKUP(AI$9,'Quadro Geral'!$D$9:$H$43,3,FALSE)='Matriz Objetivos x Projetos'!$B24,"P",IF(OR(VLOOKUP('Matriz Objetivos x Projetos'!AI$9,'Quadro Geral'!$D$9:$H$43,4,FALSE)='Matriz Objetivos x Projetos'!$B24,VLOOKUP('Matriz Objetivos x Projetos'!AI$9,'Quadro Geral'!$D$9:$H$11,5,FALSE)='Matriz Objetivos x Projetos'!$B24),"S","")),"")</f>
        <v/>
      </c>
      <c r="AJ24" s="20" t="str">
        <f>IFERROR(IF(VLOOKUP(AJ$9,'Quadro Geral'!$D$9:$H$43,3,FALSE)='Matriz Objetivos x Projetos'!$B24,"P",IF(OR(VLOOKUP('Matriz Objetivos x Projetos'!AJ$9,'Quadro Geral'!$D$9:$H$43,4,FALSE)='Matriz Objetivos x Projetos'!$B24,VLOOKUP('Matriz Objetivos x Projetos'!AJ$9,'Quadro Geral'!$D$9:$H$11,5,FALSE)='Matriz Objetivos x Projetos'!$B24),"S","")),"")</f>
        <v/>
      </c>
      <c r="AK24" s="20" t="str">
        <f>IFERROR(IF(VLOOKUP(AK$9,'Quadro Geral'!$D$9:$H$43,3,FALSE)='Matriz Objetivos x Projetos'!$B24,"P",IF(OR(VLOOKUP('Matriz Objetivos x Projetos'!AK$9,'Quadro Geral'!$D$9:$H$43,4,FALSE)='Matriz Objetivos x Projetos'!$B24,VLOOKUP('Matriz Objetivos x Projetos'!AK$9,'Quadro Geral'!$D$9:$H$11,5,FALSE)='Matriz Objetivos x Projetos'!$B24),"S","")),"")</f>
        <v/>
      </c>
      <c r="AL24" s="20" t="str">
        <f>IFERROR(IF(VLOOKUP(AL$9,'Quadro Geral'!$D$9:$H$43,3,FALSE)='Matriz Objetivos x Projetos'!$B24,"P",IF(OR(VLOOKUP('Matriz Objetivos x Projetos'!AL$9,'Quadro Geral'!$D$9:$H$43,4,FALSE)='Matriz Objetivos x Projetos'!$B24,VLOOKUP('Matriz Objetivos x Projetos'!AL$9,'Quadro Geral'!$D$9:$H$11,5,FALSE)='Matriz Objetivos x Projetos'!$B24),"S","")),"")</f>
        <v/>
      </c>
      <c r="AM24" s="17">
        <f t="shared" si="0"/>
        <v>0</v>
      </c>
      <c r="AN24" s="16" t="str">
        <f t="shared" si="1"/>
        <v>Pessoas e Infraestrutura</v>
      </c>
    </row>
    <row r="25" spans="1:43" ht="63" customHeight="1" x14ac:dyDescent="0.2">
      <c r="A25" s="179"/>
      <c r="B25" s="175" t="s">
        <v>95</v>
      </c>
      <c r="C25" s="176" t="str">
        <f>IFERROR(IF(VLOOKUP(C$9,'Quadro Geral'!$D$9:$H$43,3,FALSE)='Matriz Objetivos x Projetos'!$B25,"P",IF(OR(VLOOKUP('Matriz Objetivos x Projetos'!C$9,'Quadro Geral'!$D$9:$H$43,4,FALSE)='Matriz Objetivos x Projetos'!$B25,VLOOKUP('Matriz Objetivos x Projetos'!C$9,'Quadro Geral'!$D$9:$H$43,5,FALSE)='Matriz Objetivos x Projetos'!$B25),"S","")),"")</f>
        <v/>
      </c>
      <c r="D25" s="176" t="str">
        <f>IFERROR(IF(VLOOKUP(D$9,'Quadro Geral'!$D$9:$H$43,3,FALSE)='Matriz Objetivos x Projetos'!$B25,"P",IF(OR(VLOOKUP('Matriz Objetivos x Projetos'!D$9,'Quadro Geral'!$D$9:$H$43,4,FALSE)='Matriz Objetivos x Projetos'!$B25,VLOOKUP('Matriz Objetivos x Projetos'!D$9,'Quadro Geral'!$D$9:$H$43,5,FALSE)='Matriz Objetivos x Projetos'!$B25),"S","")),"")</f>
        <v>S</v>
      </c>
      <c r="E25" s="176" t="str">
        <f>IFERROR(IF(VLOOKUP(E$9,'Quadro Geral'!$D$9:$H$43,3,FALSE)='Matriz Objetivos x Projetos'!$B25,"P",IF(OR(VLOOKUP('Matriz Objetivos x Projetos'!E$9,'Quadro Geral'!$D$9:$H$43,4,FALSE)='Matriz Objetivos x Projetos'!$B25,VLOOKUP('Matriz Objetivos x Projetos'!E$9,'Quadro Geral'!$D$9:$H$43,5,FALSE)='Matriz Objetivos x Projetos'!$B25),"S","")),"")</f>
        <v/>
      </c>
      <c r="F25" s="176" t="str">
        <f>IFERROR(IF(VLOOKUP(F$9,'Quadro Geral'!$D$9:$H$43,3,FALSE)='Matriz Objetivos x Projetos'!$B25,"P",IF(OR(VLOOKUP('Matriz Objetivos x Projetos'!F$9,'Quadro Geral'!$D$9:$H$43,4,FALSE)='Matriz Objetivos x Projetos'!$B25,VLOOKUP('Matriz Objetivos x Projetos'!F$9,'Quadro Geral'!$D$9:$H$43,5,FALSE)='Matriz Objetivos x Projetos'!$B25),"S","")),"")</f>
        <v/>
      </c>
      <c r="G25" s="176" t="str">
        <f>IFERROR(IF(VLOOKUP(G$9,'Quadro Geral'!$D$9:$H$43,3,FALSE)='Matriz Objetivos x Projetos'!$B25,"P",IF(OR(VLOOKUP('Matriz Objetivos x Projetos'!G$9,'Quadro Geral'!$D$9:$H$43,4,FALSE)='Matriz Objetivos x Projetos'!$B25,VLOOKUP('Matriz Objetivos x Projetos'!G$9,'Quadro Geral'!$D$9:$H$43,5,FALSE)='Matriz Objetivos x Projetos'!$B25),"S","")),"")</f>
        <v/>
      </c>
      <c r="H25" s="176" t="str">
        <f>IFERROR(IF(VLOOKUP(H$9,'Quadro Geral'!$D$9:$H$43,3,FALSE)='Matriz Objetivos x Projetos'!$B25,"P",IF(OR(VLOOKUP('Matriz Objetivos x Projetos'!H$9,'Quadro Geral'!$D$9:$H$43,4,FALSE)='Matriz Objetivos x Projetos'!$B25,VLOOKUP('Matriz Objetivos x Projetos'!H$9,'Quadro Geral'!$D$9:$H$43,5,FALSE)='Matriz Objetivos x Projetos'!$B25),"S","")),"")</f>
        <v/>
      </c>
      <c r="I25" s="176" t="str">
        <f>IFERROR(IF(VLOOKUP(I$9,'Quadro Geral'!$D$9:$H$43,3,FALSE)='Matriz Objetivos x Projetos'!$B25,"P",IF(OR(VLOOKUP('Matriz Objetivos x Projetos'!I$9,'Quadro Geral'!$D$9:$H$43,4,FALSE)='Matriz Objetivos x Projetos'!$B25,VLOOKUP('Matriz Objetivos x Projetos'!I$9,'Quadro Geral'!$D$9:$H$43,5,FALSE)='Matriz Objetivos x Projetos'!$B25),"S","")),"")</f>
        <v/>
      </c>
      <c r="J25" s="176" t="str">
        <f>IFERROR(IF(VLOOKUP(J$9,'Quadro Geral'!$D$9:$H$43,3,FALSE)='Matriz Objetivos x Projetos'!$B25,"P",IF(OR(VLOOKUP('Matriz Objetivos x Projetos'!J$9,'Quadro Geral'!$D$9:$H$43,4,FALSE)='Matriz Objetivos x Projetos'!$B25,VLOOKUP('Matriz Objetivos x Projetos'!J$9,'Quadro Geral'!$D$9:$H$43,5,FALSE)='Matriz Objetivos x Projetos'!$B25),"S","")),"")</f>
        <v/>
      </c>
      <c r="K25" s="176" t="str">
        <f>IFERROR(IF(VLOOKUP(K$9,'Quadro Geral'!$D$9:$H$43,3,FALSE)='Matriz Objetivos x Projetos'!$B25,"P",IF(OR(VLOOKUP('Matriz Objetivos x Projetos'!K$9,'Quadro Geral'!$D$9:$H$43,4,FALSE)='Matriz Objetivos x Projetos'!$B25,VLOOKUP('Matriz Objetivos x Projetos'!K$9,'Quadro Geral'!$D$9:$H$43,5,FALSE)='Matriz Objetivos x Projetos'!$B25),"S","")),"")</f>
        <v/>
      </c>
      <c r="L25" s="176" t="str">
        <f>IFERROR(IF(VLOOKUP(L$9,'Quadro Geral'!$D$9:$H$43,3,FALSE)='Matriz Objetivos x Projetos'!$B25,"P",IF(OR(VLOOKUP('Matriz Objetivos x Projetos'!L$9,'Quadro Geral'!$D$9:$H$43,4,FALSE)='Matriz Objetivos x Projetos'!$B25,VLOOKUP('Matriz Objetivos x Projetos'!L$9,'Quadro Geral'!$D$9:$H$43,5,FALSE)='Matriz Objetivos x Projetos'!$B25),"S","")),"")</f>
        <v/>
      </c>
      <c r="M25" s="176" t="str">
        <f>IFERROR(IF(VLOOKUP(M$9,'Quadro Geral'!$D$9:$H$43,3,FALSE)='Matriz Objetivos x Projetos'!$B25,"P",IF(OR(VLOOKUP('Matriz Objetivos x Projetos'!M$9,'Quadro Geral'!$D$9:$H$43,4,FALSE)='Matriz Objetivos x Projetos'!$B25,VLOOKUP('Matriz Objetivos x Projetos'!M$9,'Quadro Geral'!$D$9:$H$43,5,FALSE)='Matriz Objetivos x Projetos'!$B25),"S","")),"")</f>
        <v/>
      </c>
      <c r="N25" s="176" t="str">
        <f>IFERROR(IF(VLOOKUP(N$9,'Quadro Geral'!$D$9:$H$43,3,FALSE)='Matriz Objetivos x Projetos'!$B25,"P",IF(OR(VLOOKUP('Matriz Objetivos x Projetos'!N$9,'Quadro Geral'!$D$9:$H$43,4,FALSE)='Matriz Objetivos x Projetos'!$B25,VLOOKUP('Matriz Objetivos x Projetos'!N$9,'Quadro Geral'!$D$9:$H$43,5,FALSE)='Matriz Objetivos x Projetos'!$B25),"S","")),"")</f>
        <v/>
      </c>
      <c r="O25" s="176" t="str">
        <f>IFERROR(IF(VLOOKUP(O$9,'Quadro Geral'!$D$9:$H$43,3,FALSE)='Matriz Objetivos x Projetos'!$B25,"P",IF(OR(VLOOKUP('Matriz Objetivos x Projetos'!O$9,'Quadro Geral'!$D$9:$H$43,4,FALSE)='Matriz Objetivos x Projetos'!$B25,VLOOKUP('Matriz Objetivos x Projetos'!O$9,'Quadro Geral'!$D$9:$H$43,5,FALSE)='Matriz Objetivos x Projetos'!$B25),"S","")),"")</f>
        <v/>
      </c>
      <c r="P25" s="176" t="str">
        <f>IFERROR(IF(VLOOKUP(P$9,'Quadro Geral'!$D$9:$H$43,3,FALSE)='Matriz Objetivos x Projetos'!$B25,"P",IF(OR(VLOOKUP('Matriz Objetivos x Projetos'!P$9,'Quadro Geral'!$D$9:$H$43,4,FALSE)='Matriz Objetivos x Projetos'!$B25,VLOOKUP('Matriz Objetivos x Projetos'!P$9,'Quadro Geral'!$D$9:$H$43,5,FALSE)='Matriz Objetivos x Projetos'!$B25),"S","")),"")</f>
        <v/>
      </c>
      <c r="Q25" s="176" t="str">
        <f>IFERROR(IF(VLOOKUP(Q$9,'Quadro Geral'!$D$9:$H$43,3,FALSE)='Matriz Objetivos x Projetos'!$B25,"P",IF(OR(VLOOKUP('Matriz Objetivos x Projetos'!Q$9,'Quadro Geral'!$D$9:$H$43,4,FALSE)='Matriz Objetivos x Projetos'!$B25,VLOOKUP('Matriz Objetivos x Projetos'!Q$9,'Quadro Geral'!$D$9:$H$43,5,FALSE)='Matriz Objetivos x Projetos'!$B25),"S","")),"")</f>
        <v/>
      </c>
      <c r="R25" s="176" t="str">
        <f>IFERROR(IF(VLOOKUP(R$9,'Quadro Geral'!$D$9:$H$43,3,FALSE)='Matriz Objetivos x Projetos'!$B25,"P",IF(OR(VLOOKUP('Matriz Objetivos x Projetos'!R$9,'Quadro Geral'!$D$9:$H$43,4,FALSE)='Matriz Objetivos x Projetos'!$B25,VLOOKUP('Matriz Objetivos x Projetos'!R$9,'Quadro Geral'!$D$9:$H$43,5,FALSE)='Matriz Objetivos x Projetos'!$B25),"S","")),"")</f>
        <v/>
      </c>
      <c r="S25" s="176" t="str">
        <f>IFERROR(IF(VLOOKUP(S$9,'Quadro Geral'!$D$9:$H$43,3,FALSE)='Matriz Objetivos x Projetos'!$B25,"P",IF(OR(VLOOKUP('Matriz Objetivos x Projetos'!S$9,'Quadro Geral'!$D$9:$H$43,4,FALSE)='Matriz Objetivos x Projetos'!$B25,VLOOKUP('Matriz Objetivos x Projetos'!S$9,'Quadro Geral'!$D$9:$H$43,5,FALSE)='Matriz Objetivos x Projetos'!$B25),"S","")),"")</f>
        <v/>
      </c>
      <c r="T25" s="176" t="str">
        <f>IFERROR(IF(VLOOKUP(T$9,'Quadro Geral'!$D$9:$H$43,3,FALSE)='Matriz Objetivos x Projetos'!$B25,"P",IF(OR(VLOOKUP('Matriz Objetivos x Projetos'!T$9,'Quadro Geral'!$D$9:$H$43,4,FALSE)='Matriz Objetivos x Projetos'!$B25,VLOOKUP('Matriz Objetivos x Projetos'!T$9,'Quadro Geral'!$D$9:$H$43,5,FALSE)='Matriz Objetivos x Projetos'!$B25),"S","")),"")</f>
        <v/>
      </c>
      <c r="U25" s="176" t="str">
        <f>IFERROR(IF(VLOOKUP(U$9,'Quadro Geral'!$D$9:$H$43,3,FALSE)='Matriz Objetivos x Projetos'!$B25,"P",IF(OR(VLOOKUP('Matriz Objetivos x Projetos'!U$9,'Quadro Geral'!$D$9:$H$43,4,FALSE)='Matriz Objetivos x Projetos'!$B25,VLOOKUP('Matriz Objetivos x Projetos'!U$9,'Quadro Geral'!$D$9:$H$43,5,FALSE)='Matriz Objetivos x Projetos'!$B25),"S","")),"")</f>
        <v/>
      </c>
      <c r="V25" s="176" t="str">
        <f>IFERROR(IF(VLOOKUP(V$9,'Quadro Geral'!$D$9:$H$43,3,FALSE)='Matriz Objetivos x Projetos'!$B25,"P",IF(OR(VLOOKUP('Matriz Objetivos x Projetos'!V$9,'Quadro Geral'!$D$9:$H$43,4,FALSE)='Matriz Objetivos x Projetos'!$B25,VLOOKUP('Matriz Objetivos x Projetos'!V$9,'Quadro Geral'!$D$9:$H$43,5,FALSE)='Matriz Objetivos x Projetos'!$B25),"S","")),"")</f>
        <v/>
      </c>
      <c r="W25" s="176" t="str">
        <f>IFERROR(IF(VLOOKUP(W$9,'Quadro Geral'!$D$9:$H$43,3,FALSE)='Matriz Objetivos x Projetos'!$B25,"P",IF(OR(VLOOKUP('Matriz Objetivos x Projetos'!W$9,'Quadro Geral'!$D$9:$H$43,4,FALSE)='Matriz Objetivos x Projetos'!$B25,VLOOKUP('Matriz Objetivos x Projetos'!W$9,'Quadro Geral'!$D$9:$H$43,5,FALSE)='Matriz Objetivos x Projetos'!$B25),"S","")),"")</f>
        <v>P</v>
      </c>
      <c r="X25" s="176" t="str">
        <f>IFERROR(IF(VLOOKUP(X$9,'Quadro Geral'!$D$9:$H$43,3,FALSE)='Matriz Objetivos x Projetos'!$B25,"P",IF(OR(VLOOKUP('Matriz Objetivos x Projetos'!X$9,'Quadro Geral'!$D$9:$H$43,4,FALSE)='Matriz Objetivos x Projetos'!$B25,VLOOKUP('Matriz Objetivos x Projetos'!X$9,'Quadro Geral'!$D$9:$H$43,5,FALSE)='Matriz Objetivos x Projetos'!$B25),"S","")),"")</f>
        <v>P</v>
      </c>
      <c r="Y25" s="176" t="str">
        <f>IFERROR(IF(VLOOKUP(Y$9,'Quadro Geral'!$D$9:$H$43,3,FALSE)='Matriz Objetivos x Projetos'!$B25,"P",IF(OR(VLOOKUP('Matriz Objetivos x Projetos'!Y$9,'Quadro Geral'!$D$9:$H$43,4,FALSE)='Matriz Objetivos x Projetos'!$B25,VLOOKUP('Matriz Objetivos x Projetos'!Y$9,'Quadro Geral'!$D$9:$H$43,5,FALSE)='Matriz Objetivos x Projetos'!$B25),"S","")),"")</f>
        <v>S</v>
      </c>
      <c r="Z25" s="176" t="str">
        <f>IFERROR(IF(VLOOKUP(Z$9,'Quadro Geral'!$D$9:$H$43,3,FALSE)='Matriz Objetivos x Projetos'!$B25,"P",IF(OR(VLOOKUP('Matriz Objetivos x Projetos'!Z$9,'Quadro Geral'!$D$9:$H$43,4,FALSE)='Matriz Objetivos x Projetos'!$B25,VLOOKUP('Matriz Objetivos x Projetos'!Z$9,'Quadro Geral'!$D$9:$H$43,5,FALSE)='Matriz Objetivos x Projetos'!$B25),"S","")),"")</f>
        <v>S</v>
      </c>
      <c r="AA25" s="176" t="str">
        <f>IFERROR(IF(VLOOKUP(AA$9,'Quadro Geral'!$D$9:$H$43,3,FALSE)='Matriz Objetivos x Projetos'!$B25,"P",IF(OR(VLOOKUP('Matriz Objetivos x Projetos'!AA$9,'Quadro Geral'!$D$9:$H$43,4,FALSE)='Matriz Objetivos x Projetos'!$B25,VLOOKUP('Matriz Objetivos x Projetos'!AA$9,'Quadro Geral'!$D$9:$H$43,5,FALSE)='Matriz Objetivos x Projetos'!$B25),"S","")),"")</f>
        <v/>
      </c>
      <c r="AB25" s="176" t="str">
        <f>IFERROR(IF(VLOOKUP(AB$9,'Quadro Geral'!$D$9:$H$43,3,FALSE)='Matriz Objetivos x Projetos'!$B25,"P",IF(OR(VLOOKUP('Matriz Objetivos x Projetos'!AB$9,'Quadro Geral'!$D$9:$H$43,4,FALSE)='Matriz Objetivos x Projetos'!$B25,VLOOKUP('Matriz Objetivos x Projetos'!AB$9,'Quadro Geral'!$D$9:$H$43,5,FALSE)='Matriz Objetivos x Projetos'!$B25),"S","")),"")</f>
        <v>P</v>
      </c>
      <c r="AC25" s="176" t="str">
        <f>IFERROR(IF(VLOOKUP(AC$9,'Quadro Geral'!$D$9:$H$43,3,FALSE)='Matriz Objetivos x Projetos'!$B25,"P",IF(OR(VLOOKUP('Matriz Objetivos x Projetos'!AC$9,'Quadro Geral'!$D$9:$H$43,4,FALSE)='Matriz Objetivos x Projetos'!$B25,VLOOKUP('Matriz Objetivos x Projetos'!AC$9,'Quadro Geral'!$D$9:$H$43,5,FALSE)='Matriz Objetivos x Projetos'!$B25),"S","")),"")</f>
        <v/>
      </c>
      <c r="AD25" s="176" t="str">
        <f>IFERROR(IF(VLOOKUP(AD$9,'Quadro Geral'!$D$9:$H$43,3,FALSE)='Matriz Objetivos x Projetos'!$B25,"P",IF(OR(VLOOKUP('Matriz Objetivos x Projetos'!AD$9,'Quadro Geral'!$D$9:$H$43,4,FALSE)='Matriz Objetivos x Projetos'!$B25,VLOOKUP('Matriz Objetivos x Projetos'!AD$9,'Quadro Geral'!$D$9:$H$43,5,FALSE)='Matriz Objetivos x Projetos'!$B25),"S","")),"")</f>
        <v/>
      </c>
      <c r="AE25" s="176" t="str">
        <f>IFERROR(IF(VLOOKUP(AE$9,'Quadro Geral'!$D$9:$H$43,3,FALSE)='Matriz Objetivos x Projetos'!$B25,"P",IF(OR(VLOOKUP('Matriz Objetivos x Projetos'!AE$9,'Quadro Geral'!$D$9:$H$43,4,FALSE)='Matriz Objetivos x Projetos'!$B25,VLOOKUP('Matriz Objetivos x Projetos'!AE$9,'Quadro Geral'!$D$9:$H$11,5,FALSE)='Matriz Objetivos x Projetos'!$B25),"S","")),"")</f>
        <v/>
      </c>
      <c r="AF25" s="176" t="str">
        <f>IFERROR(IF(VLOOKUP(AF$9,'Quadro Geral'!$D$9:$H$43,3,FALSE)='Matriz Objetivos x Projetos'!$B25,"P",IF(OR(VLOOKUP('Matriz Objetivos x Projetos'!AF$9,'Quadro Geral'!$D$9:$H$43,4,FALSE)='Matriz Objetivos x Projetos'!$B25,VLOOKUP('Matriz Objetivos x Projetos'!AF$9,'Quadro Geral'!$D$9:$H$11,5,FALSE)='Matriz Objetivos x Projetos'!$B25),"S","")),"")</f>
        <v/>
      </c>
      <c r="AG25" s="20" t="str">
        <f>IFERROR(IF(VLOOKUP(AG$9,'Quadro Geral'!$D$9:$H$43,3,FALSE)='Matriz Objetivos x Projetos'!$B25,"P",IF(OR(VLOOKUP('Matriz Objetivos x Projetos'!AG$9,'Quadro Geral'!$D$9:$H$43,4,FALSE)='Matriz Objetivos x Projetos'!$B25,VLOOKUP('Matriz Objetivos x Projetos'!AG$9,'Quadro Geral'!$D$9:$H$11,5,FALSE)='Matriz Objetivos x Projetos'!$B25),"S","")),"")</f>
        <v/>
      </c>
      <c r="AH25" s="20" t="str">
        <f>IFERROR(IF(VLOOKUP(AH$9,'Quadro Geral'!$D$9:$H$43,3,FALSE)='Matriz Objetivos x Projetos'!$B25,"P",IF(OR(VLOOKUP('Matriz Objetivos x Projetos'!AH$9,'Quadro Geral'!$D$9:$H$43,4,FALSE)='Matriz Objetivos x Projetos'!$B25,VLOOKUP('Matriz Objetivos x Projetos'!AH$9,'Quadro Geral'!$D$9:$H$11,5,FALSE)='Matriz Objetivos x Projetos'!$B25),"S","")),"")</f>
        <v/>
      </c>
      <c r="AI25" s="20" t="str">
        <f>IFERROR(IF(VLOOKUP(AI$9,'Quadro Geral'!$D$9:$H$43,3,FALSE)='Matriz Objetivos x Projetos'!$B25,"P",IF(OR(VLOOKUP('Matriz Objetivos x Projetos'!AI$9,'Quadro Geral'!$D$9:$H$43,4,FALSE)='Matriz Objetivos x Projetos'!$B25,VLOOKUP('Matriz Objetivos x Projetos'!AI$9,'Quadro Geral'!$D$9:$H$11,5,FALSE)='Matriz Objetivos x Projetos'!$B25),"S","")),"")</f>
        <v/>
      </c>
      <c r="AJ25" s="20" t="str">
        <f>IFERROR(IF(VLOOKUP(AJ$9,'Quadro Geral'!$D$9:$H$43,3,FALSE)='Matriz Objetivos x Projetos'!$B25,"P",IF(OR(VLOOKUP('Matriz Objetivos x Projetos'!AJ$9,'Quadro Geral'!$D$9:$H$43,4,FALSE)='Matriz Objetivos x Projetos'!$B25,VLOOKUP('Matriz Objetivos x Projetos'!AJ$9,'Quadro Geral'!$D$9:$H$11,5,FALSE)='Matriz Objetivos x Projetos'!$B25),"S","")),"")</f>
        <v/>
      </c>
      <c r="AK25" s="20" t="str">
        <f>IFERROR(IF(VLOOKUP(AK$9,'Quadro Geral'!$D$9:$H$43,3,FALSE)='Matriz Objetivos x Projetos'!$B25,"P",IF(OR(VLOOKUP('Matriz Objetivos x Projetos'!AK$9,'Quadro Geral'!$D$9:$H$43,4,FALSE)='Matriz Objetivos x Projetos'!$B25,VLOOKUP('Matriz Objetivos x Projetos'!AK$9,'Quadro Geral'!$D$9:$H$11,5,FALSE)='Matriz Objetivos x Projetos'!$B25),"S","")),"")</f>
        <v/>
      </c>
      <c r="AL25" s="20" t="str">
        <f>IFERROR(IF(VLOOKUP(AL$9,'Quadro Geral'!$D$9:$H$43,3,FALSE)='Matriz Objetivos x Projetos'!$B25,"P",IF(OR(VLOOKUP('Matriz Objetivos x Projetos'!AL$9,'Quadro Geral'!$D$9:$H$43,4,FALSE)='Matriz Objetivos x Projetos'!$B25,VLOOKUP('Matriz Objetivos x Projetos'!AL$9,'Quadro Geral'!$D$9:$H$11,5,FALSE)='Matriz Objetivos x Projetos'!$B25),"S","")),"")</f>
        <v/>
      </c>
      <c r="AM25" s="17">
        <f t="shared" si="0"/>
        <v>0</v>
      </c>
      <c r="AN25" s="16" t="str">
        <f t="shared" si="1"/>
        <v>Pessoas e Infraestrutura</v>
      </c>
    </row>
    <row r="26" spans="1:43" x14ac:dyDescent="0.25">
      <c r="C26" s="180">
        <f>COUNTIF(C10:C25,"p")</f>
        <v>1</v>
      </c>
      <c r="D26" s="180">
        <f t="shared" ref="D26:AD26" si="2">COUNTIF(D10:D25,"p")</f>
        <v>1</v>
      </c>
      <c r="E26" s="180">
        <f t="shared" si="2"/>
        <v>1</v>
      </c>
      <c r="F26" s="180">
        <f t="shared" si="2"/>
        <v>1</v>
      </c>
      <c r="G26" s="180">
        <f t="shared" si="2"/>
        <v>1</v>
      </c>
      <c r="H26" s="180">
        <f t="shared" si="2"/>
        <v>1</v>
      </c>
      <c r="I26" s="180">
        <f t="shared" si="2"/>
        <v>1</v>
      </c>
      <c r="J26" s="180">
        <f t="shared" si="2"/>
        <v>1</v>
      </c>
      <c r="K26" s="180">
        <f t="shared" si="2"/>
        <v>1</v>
      </c>
      <c r="L26" s="180">
        <f t="shared" si="2"/>
        <v>1</v>
      </c>
      <c r="M26" s="180">
        <f t="shared" si="2"/>
        <v>1</v>
      </c>
      <c r="N26" s="180">
        <f t="shared" si="2"/>
        <v>1</v>
      </c>
      <c r="O26" s="180">
        <f t="shared" si="2"/>
        <v>1</v>
      </c>
      <c r="P26" s="180">
        <f t="shared" si="2"/>
        <v>1</v>
      </c>
      <c r="Q26" s="180">
        <f t="shared" si="2"/>
        <v>1</v>
      </c>
      <c r="R26" s="180">
        <f t="shared" si="2"/>
        <v>1</v>
      </c>
      <c r="S26" s="180">
        <f t="shared" si="2"/>
        <v>1</v>
      </c>
      <c r="T26" s="180">
        <f t="shared" si="2"/>
        <v>1</v>
      </c>
      <c r="U26" s="180">
        <f t="shared" si="2"/>
        <v>1</v>
      </c>
      <c r="V26" s="180">
        <f t="shared" si="2"/>
        <v>1</v>
      </c>
      <c r="W26" s="180">
        <f t="shared" si="2"/>
        <v>1</v>
      </c>
      <c r="X26" s="180">
        <f t="shared" si="2"/>
        <v>1</v>
      </c>
      <c r="Y26" s="180">
        <f t="shared" si="2"/>
        <v>1</v>
      </c>
      <c r="Z26" s="180">
        <f t="shared" si="2"/>
        <v>1</v>
      </c>
      <c r="AA26" s="180">
        <f t="shared" si="2"/>
        <v>1</v>
      </c>
      <c r="AB26" s="180">
        <f t="shared" si="2"/>
        <v>1</v>
      </c>
      <c r="AC26" s="180">
        <f t="shared" si="2"/>
        <v>1</v>
      </c>
      <c r="AD26" s="180">
        <f t="shared" si="2"/>
        <v>1</v>
      </c>
      <c r="AE26" s="180">
        <f t="shared" ref="AE26:AL26" si="3">COUNTIF(AE10:AE25,"x")</f>
        <v>0</v>
      </c>
      <c r="AF26" s="180">
        <f t="shared" si="3"/>
        <v>0</v>
      </c>
      <c r="AG26" s="17">
        <f t="shared" si="3"/>
        <v>0</v>
      </c>
      <c r="AH26" s="17">
        <f t="shared" si="3"/>
        <v>0</v>
      </c>
      <c r="AI26" s="17">
        <f t="shared" si="3"/>
        <v>0</v>
      </c>
      <c r="AJ26" s="17">
        <f t="shared" si="3"/>
        <v>0</v>
      </c>
      <c r="AK26" s="17">
        <f t="shared" si="3"/>
        <v>0</v>
      </c>
      <c r="AL26" s="17">
        <f t="shared" si="3"/>
        <v>0</v>
      </c>
      <c r="AM26" s="17"/>
      <c r="AQ26" s="16">
        <f>SUM(C26:AP26)</f>
        <v>28</v>
      </c>
    </row>
  </sheetData>
  <sheetProtection formatCells="0" selectLockedCells="1"/>
  <mergeCells count="4">
    <mergeCell ref="A12:A22"/>
    <mergeCell ref="A10:A11"/>
    <mergeCell ref="A6:AL6"/>
    <mergeCell ref="A7:AL7"/>
  </mergeCells>
  <conditionalFormatting sqref="C10:AL25">
    <cfRule type="cellIs" dxfId="5" priority="67" operator="equal">
      <formula>"S"</formula>
    </cfRule>
    <cfRule type="cellIs" dxfId="4" priority="68" operator="equal">
      <formula>"P"</formula>
    </cfRule>
    <cfRule type="cellIs" dxfId="3" priority="69" operator="equal">
      <formula>"x"</formula>
    </cfRule>
  </conditionalFormatting>
  <pageMargins left="0.26" right="0.37" top="0.55118110236220474" bottom="0.43307086614173229" header="0.31496062992125984" footer="0.31496062992125984"/>
  <pageSetup paperSize="9" scale="51" orientation="landscape" verticalDpi="4294967295"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1"/>
  <sheetViews>
    <sheetView showGridLines="0" topLeftCell="A16" zoomScale="59" zoomScaleNormal="59"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43.140625" style="213" customWidth="1"/>
    <col min="4" max="4" width="53.7109375" style="213" bestFit="1"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54.425781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647</v>
      </c>
      <c r="I7" s="480"/>
      <c r="J7" s="480"/>
      <c r="K7" s="480"/>
      <c r="L7" s="480"/>
      <c r="M7" s="480"/>
      <c r="N7" s="480"/>
      <c r="O7" s="480"/>
      <c r="P7" s="480"/>
    </row>
    <row r="8" spans="1:17" ht="54" customHeight="1" x14ac:dyDescent="0.25">
      <c r="A8" s="476" t="s">
        <v>199</v>
      </c>
      <c r="B8" s="476"/>
      <c r="C8" s="476"/>
      <c r="D8" s="476"/>
      <c r="E8" s="476"/>
      <c r="F8" s="476"/>
      <c r="G8" s="476"/>
      <c r="H8" s="480" t="s">
        <v>648</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313</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340</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63</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59</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370</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26" x14ac:dyDescent="0.25">
      <c r="A19" s="129">
        <v>1</v>
      </c>
      <c r="B19" s="128" t="s">
        <v>649</v>
      </c>
      <c r="C19" s="128" t="s">
        <v>650</v>
      </c>
      <c r="D19" s="128" t="s">
        <v>651</v>
      </c>
      <c r="E19" s="128" t="s">
        <v>652</v>
      </c>
      <c r="F19" s="128" t="s">
        <v>653</v>
      </c>
      <c r="G19" s="142">
        <v>43466</v>
      </c>
      <c r="H19" s="142">
        <v>43830</v>
      </c>
      <c r="I19" s="490">
        <v>25000</v>
      </c>
      <c r="J19" s="490">
        <v>28500</v>
      </c>
      <c r="K19" s="220">
        <f>J19-I19</f>
        <v>3500</v>
      </c>
      <c r="L19" s="249">
        <f>IFERROR(K19/I19*100,0)</f>
        <v>14.000000000000002</v>
      </c>
      <c r="M19" s="249">
        <f>IFERROR(J19/$J$22*100,0)</f>
        <v>100</v>
      </c>
      <c r="N19" s="250"/>
      <c r="O19" s="251">
        <f>IFERROR(N19/J19*100,)</f>
        <v>0</v>
      </c>
      <c r="P19" s="128" t="s">
        <v>648</v>
      </c>
      <c r="Q19" s="141"/>
    </row>
    <row r="20" spans="1:17" ht="94.5" x14ac:dyDescent="0.25">
      <c r="A20" s="129">
        <v>2</v>
      </c>
      <c r="B20" s="128" t="s">
        <v>654</v>
      </c>
      <c r="C20" s="128" t="s">
        <v>655</v>
      </c>
      <c r="D20" s="128" t="s">
        <v>656</v>
      </c>
      <c r="E20" s="128" t="s">
        <v>657</v>
      </c>
      <c r="F20" s="128" t="s">
        <v>658</v>
      </c>
      <c r="G20" s="142">
        <v>43466</v>
      </c>
      <c r="H20" s="142">
        <v>43830</v>
      </c>
      <c r="I20" s="491"/>
      <c r="J20" s="491"/>
      <c r="K20" s="220">
        <f t="shared" ref="K20:K21" si="0">J20-I20</f>
        <v>0</v>
      </c>
      <c r="L20" s="249">
        <f t="shared" ref="L20:L21" si="1">IFERROR(K20/I20*100,0)</f>
        <v>0</v>
      </c>
      <c r="M20" s="249">
        <f>IFERROR(J20/$J$22*100,0)</f>
        <v>0</v>
      </c>
      <c r="N20" s="250"/>
      <c r="O20" s="251">
        <f t="shared" ref="O20:O22" si="2">IFERROR(N20/J20*100,)</f>
        <v>0</v>
      </c>
      <c r="P20" s="128" t="s">
        <v>648</v>
      </c>
    </row>
    <row r="21" spans="1:17" ht="78.75" x14ac:dyDescent="0.25">
      <c r="A21" s="129">
        <v>3</v>
      </c>
      <c r="B21" s="128" t="s">
        <v>812</v>
      </c>
      <c r="C21" s="128" t="s">
        <v>813</v>
      </c>
      <c r="D21" s="128" t="s">
        <v>814</v>
      </c>
      <c r="E21" s="128" t="s">
        <v>815</v>
      </c>
      <c r="F21" s="128" t="s">
        <v>816</v>
      </c>
      <c r="G21" s="142">
        <v>43466</v>
      </c>
      <c r="H21" s="142">
        <v>43830</v>
      </c>
      <c r="I21" s="492"/>
      <c r="J21" s="492"/>
      <c r="K21" s="220">
        <f t="shared" si="0"/>
        <v>0</v>
      </c>
      <c r="L21" s="249">
        <f t="shared" si="1"/>
        <v>0</v>
      </c>
      <c r="M21" s="249">
        <f>IFERROR(J21/$J$22*100,0)</f>
        <v>0</v>
      </c>
      <c r="N21" s="250"/>
      <c r="O21" s="251">
        <f t="shared" si="2"/>
        <v>0</v>
      </c>
      <c r="P21" s="128" t="s">
        <v>648</v>
      </c>
    </row>
    <row r="22" spans="1:17" s="3" customFormat="1" ht="24.75" customHeight="1" x14ac:dyDescent="0.25">
      <c r="A22" s="500" t="s">
        <v>3</v>
      </c>
      <c r="B22" s="501"/>
      <c r="C22" s="501"/>
      <c r="D22" s="501"/>
      <c r="E22" s="501"/>
      <c r="F22" s="501"/>
      <c r="G22" s="501"/>
      <c r="H22" s="502"/>
      <c r="I22" s="253">
        <f>SUM(I19:I21)</f>
        <v>25000</v>
      </c>
      <c r="J22" s="253">
        <f>SUM(J19:J21)</f>
        <v>28500</v>
      </c>
      <c r="K22" s="254">
        <f>J22-I22</f>
        <v>3500</v>
      </c>
      <c r="L22" s="255">
        <f>IFERROR(K22/I22*100,0)</f>
        <v>14.000000000000002</v>
      </c>
      <c r="M22" s="255">
        <f>IFERROR(J22/$J$22*100,0)</f>
        <v>100</v>
      </c>
      <c r="N22" s="256">
        <f>SUM(N19:N21)</f>
        <v>0</v>
      </c>
      <c r="O22" s="257">
        <f t="shared" si="2"/>
        <v>0</v>
      </c>
      <c r="P22" s="257"/>
    </row>
    <row r="23" spans="1:17" ht="21" x14ac:dyDescent="0.35">
      <c r="A23" s="266" t="s">
        <v>147</v>
      </c>
      <c r="B23" s="266"/>
      <c r="C23" s="266"/>
      <c r="D23" s="266"/>
      <c r="E23" s="266"/>
      <c r="F23" s="266"/>
      <c r="G23" s="266"/>
      <c r="H23" s="266"/>
      <c r="I23" s="274">
        <f>'Quadro Geral'!I19</f>
        <v>25000</v>
      </c>
      <c r="J23" s="274">
        <f>'Quadro Geral'!J19</f>
        <v>28500</v>
      </c>
      <c r="K23" s="266"/>
      <c r="L23" s="266"/>
      <c r="M23" s="266"/>
      <c r="N23" s="266"/>
      <c r="O23" s="266"/>
      <c r="P23" s="266"/>
    </row>
    <row r="24" spans="1:17" ht="36" customHeight="1" x14ac:dyDescent="0.25">
      <c r="A24" s="493" t="s">
        <v>260</v>
      </c>
      <c r="B24" s="494"/>
      <c r="C24" s="494"/>
      <c r="D24" s="494"/>
      <c r="E24" s="494"/>
      <c r="F24" s="494"/>
      <c r="G24" s="494"/>
      <c r="H24" s="494"/>
      <c r="I24" s="494"/>
      <c r="J24" s="494"/>
      <c r="K24" s="494"/>
      <c r="L24" s="494"/>
      <c r="M24" s="494"/>
      <c r="N24" s="494"/>
      <c r="O24" s="494"/>
      <c r="P24" s="495"/>
    </row>
    <row r="25" spans="1:17" ht="95.25" customHeight="1" x14ac:dyDescent="0.25">
      <c r="A25" s="496"/>
      <c r="B25" s="497"/>
      <c r="C25" s="497"/>
      <c r="D25" s="497"/>
      <c r="E25" s="497"/>
      <c r="F25" s="497"/>
      <c r="G25" s="497"/>
      <c r="H25" s="497"/>
      <c r="I25" s="497"/>
      <c r="J25" s="497"/>
      <c r="K25" s="497"/>
      <c r="L25" s="497"/>
      <c r="M25" s="497"/>
      <c r="N25" s="497"/>
      <c r="O25" s="497"/>
      <c r="P25" s="498"/>
    </row>
    <row r="26" spans="1:17" ht="15" hidden="1" customHeight="1" x14ac:dyDescent="0.25">
      <c r="A26" s="499" t="s">
        <v>12</v>
      </c>
      <c r="B26" s="499"/>
      <c r="C26" s="499"/>
      <c r="D26" s="499"/>
      <c r="E26" s="499"/>
      <c r="F26" s="499"/>
      <c r="G26" s="499"/>
      <c r="H26" s="258"/>
      <c r="I26" s="258"/>
      <c r="J26" s="258"/>
      <c r="K26" s="258"/>
      <c r="L26" s="258"/>
      <c r="M26" s="258"/>
      <c r="N26" s="258"/>
      <c r="O26" s="258"/>
      <c r="P26" s="258"/>
    </row>
    <row r="27" spans="1:17" ht="15" hidden="1" customHeight="1" x14ac:dyDescent="0.25">
      <c r="A27" s="259" t="s">
        <v>16</v>
      </c>
      <c r="B27" s="489" t="s">
        <v>20</v>
      </c>
      <c r="C27" s="489"/>
      <c r="D27" s="489"/>
      <c r="E27" s="489"/>
      <c r="F27" s="489"/>
      <c r="G27" s="489"/>
      <c r="N27" s="213"/>
      <c r="O27" s="213"/>
      <c r="P27" s="213"/>
    </row>
    <row r="28" spans="1:17" ht="15" hidden="1" customHeight="1" x14ac:dyDescent="0.25">
      <c r="A28" s="259" t="s">
        <v>17</v>
      </c>
      <c r="B28" s="489" t="s">
        <v>13</v>
      </c>
      <c r="C28" s="489"/>
      <c r="D28" s="489"/>
      <c r="E28" s="489"/>
      <c r="F28" s="489"/>
      <c r="G28" s="489"/>
      <c r="N28" s="213"/>
      <c r="O28" s="213"/>
      <c r="P28" s="213"/>
    </row>
    <row r="29" spans="1:17" ht="15" hidden="1" customHeight="1" x14ac:dyDescent="0.25">
      <c r="A29" s="259" t="s">
        <v>18</v>
      </c>
      <c r="B29" s="489" t="s">
        <v>14</v>
      </c>
      <c r="C29" s="489"/>
      <c r="D29" s="489"/>
      <c r="E29" s="489"/>
      <c r="F29" s="489"/>
      <c r="G29" s="489"/>
      <c r="N29" s="213"/>
      <c r="O29" s="213"/>
      <c r="P29" s="213"/>
    </row>
    <row r="30" spans="1:17" ht="15" hidden="1" customHeight="1" x14ac:dyDescent="0.25">
      <c r="A30" s="259" t="s">
        <v>19</v>
      </c>
      <c r="B30" s="489" t="s">
        <v>15</v>
      </c>
      <c r="C30" s="489"/>
      <c r="D30" s="489"/>
      <c r="E30" s="489"/>
      <c r="F30" s="489"/>
      <c r="G30" s="489"/>
      <c r="N30" s="213"/>
      <c r="O30" s="213"/>
      <c r="P30" s="213"/>
    </row>
    <row r="31" spans="1:17" ht="35.25" customHeight="1" x14ac:dyDescent="0.25"/>
  </sheetData>
  <sheetProtection formatCells="0" formatRows="0" insertRows="0" deleteRows="0"/>
  <mergeCells count="48">
    <mergeCell ref="A22:H22"/>
    <mergeCell ref="I19:I21"/>
    <mergeCell ref="J19:J21"/>
    <mergeCell ref="B29:G29"/>
    <mergeCell ref="B30:G30"/>
    <mergeCell ref="A24:P24"/>
    <mergeCell ref="A25:P25"/>
    <mergeCell ref="A26:G26"/>
    <mergeCell ref="B27:G27"/>
    <mergeCell ref="B28:G28"/>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29"/>
  <sheetViews>
    <sheetView showGridLines="0" topLeftCell="A10" zoomScale="55" zoomScaleNormal="55" zoomScaleSheetLayoutView="80" workbookViewId="0">
      <selection activeCell="A22" sqref="A22:P22"/>
    </sheetView>
  </sheetViews>
  <sheetFormatPr defaultColWidth="9.140625" defaultRowHeight="15.75" x14ac:dyDescent="0.25"/>
  <cols>
    <col min="1" max="1" width="13" style="213" customWidth="1"/>
    <col min="2" max="2" width="51" style="213" customWidth="1"/>
    <col min="3" max="3" width="64.8554687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5.855468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659</v>
      </c>
      <c r="I7" s="480"/>
      <c r="J7" s="480"/>
      <c r="K7" s="480"/>
      <c r="L7" s="480"/>
      <c r="M7" s="480"/>
      <c r="N7" s="480"/>
      <c r="O7" s="480"/>
      <c r="P7" s="480"/>
    </row>
    <row r="8" spans="1:17" ht="54" customHeight="1" x14ac:dyDescent="0.25">
      <c r="A8" s="476" t="s">
        <v>199</v>
      </c>
      <c r="B8" s="476"/>
      <c r="C8" s="476"/>
      <c r="D8" s="476"/>
      <c r="E8" s="476"/>
      <c r="F8" s="476"/>
      <c r="G8" s="476"/>
      <c r="H8" s="480" t="s">
        <v>426</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660</v>
      </c>
      <c r="I10" s="480"/>
      <c r="J10" s="480"/>
      <c r="K10" s="480"/>
      <c r="L10" s="480"/>
      <c r="M10" s="480"/>
      <c r="N10" s="480"/>
      <c r="O10" s="480"/>
      <c r="P10" s="480"/>
      <c r="Q10" s="270" t="s">
        <v>314</v>
      </c>
    </row>
    <row r="11" spans="1:17" ht="54" customHeight="1" x14ac:dyDescent="0.25">
      <c r="A11" s="476" t="s">
        <v>221</v>
      </c>
      <c r="B11" s="476"/>
      <c r="C11" s="476"/>
      <c r="D11" s="476"/>
      <c r="E11" s="476"/>
      <c r="F11" s="476"/>
      <c r="G11" s="476"/>
      <c r="H11" s="480" t="s">
        <v>341</v>
      </c>
      <c r="I11" s="480"/>
      <c r="J11" s="480"/>
      <c r="K11" s="480"/>
      <c r="L11" s="480"/>
      <c r="M11" s="480"/>
      <c r="N11" s="480"/>
      <c r="O11" s="480"/>
      <c r="P11" s="480"/>
      <c r="Q11" s="270" t="s">
        <v>341</v>
      </c>
    </row>
    <row r="12" spans="1:17" ht="54" customHeight="1" x14ac:dyDescent="0.25">
      <c r="A12" s="476" t="s">
        <v>201</v>
      </c>
      <c r="B12" s="476"/>
      <c r="C12" s="476"/>
      <c r="D12" s="476"/>
      <c r="E12" s="476"/>
      <c r="F12" s="476"/>
      <c r="G12" s="476"/>
      <c r="H12" s="480" t="s">
        <v>102</v>
      </c>
      <c r="I12" s="480"/>
      <c r="J12" s="480"/>
      <c r="K12" s="480"/>
      <c r="L12" s="480"/>
      <c r="M12" s="480"/>
      <c r="N12" s="480"/>
      <c r="O12" s="480"/>
      <c r="P12" s="480"/>
      <c r="Q12" s="271" t="s">
        <v>102</v>
      </c>
    </row>
    <row r="13" spans="1:17" ht="54" customHeight="1" x14ac:dyDescent="0.25">
      <c r="A13" s="476" t="s">
        <v>283</v>
      </c>
      <c r="B13" s="476"/>
      <c r="C13" s="476"/>
      <c r="D13" s="476"/>
      <c r="E13" s="476"/>
      <c r="F13" s="476"/>
      <c r="G13" s="476"/>
      <c r="H13" s="480" t="s">
        <v>100</v>
      </c>
      <c r="I13" s="480"/>
      <c r="J13" s="480"/>
      <c r="K13" s="480"/>
      <c r="L13" s="480"/>
      <c r="M13" s="480"/>
      <c r="N13" s="480"/>
      <c r="O13" s="480"/>
      <c r="P13" s="480"/>
      <c r="Q13" s="271" t="s">
        <v>100</v>
      </c>
    </row>
    <row r="14" spans="1:17" ht="54" customHeight="1" x14ac:dyDescent="0.25">
      <c r="A14" s="391" t="s">
        <v>222</v>
      </c>
      <c r="B14" s="391"/>
      <c r="C14" s="391"/>
      <c r="D14" s="391"/>
      <c r="E14" s="391"/>
      <c r="F14" s="391"/>
      <c r="G14" s="391"/>
      <c r="H14" s="480" t="s">
        <v>371</v>
      </c>
      <c r="I14" s="480"/>
      <c r="J14" s="480"/>
      <c r="K14" s="480"/>
      <c r="L14" s="480"/>
      <c r="M14" s="480"/>
      <c r="N14" s="480"/>
      <c r="O14" s="480"/>
      <c r="P14" s="480"/>
      <c r="Q14" s="270" t="s">
        <v>371</v>
      </c>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86.75" customHeight="1" x14ac:dyDescent="0.25">
      <c r="A19" s="129">
        <v>1</v>
      </c>
      <c r="B19" s="128" t="s">
        <v>661</v>
      </c>
      <c r="C19" s="128" t="s">
        <v>662</v>
      </c>
      <c r="D19" s="128" t="s">
        <v>663</v>
      </c>
      <c r="E19" s="128" t="s">
        <v>664</v>
      </c>
      <c r="F19" s="128" t="s">
        <v>665</v>
      </c>
      <c r="G19" s="142">
        <v>43466</v>
      </c>
      <c r="H19" s="142">
        <v>43830</v>
      </c>
      <c r="I19" s="218">
        <v>90000</v>
      </c>
      <c r="J19" s="218">
        <v>80000</v>
      </c>
      <c r="K19" s="220">
        <f>J19-I19</f>
        <v>-10000</v>
      </c>
      <c r="L19" s="249">
        <f>IFERROR(K19/I19*100,0)</f>
        <v>-11.111111111111111</v>
      </c>
      <c r="M19" s="249">
        <f>IFERROR(J19/$J$20*100,0)</f>
        <v>100</v>
      </c>
      <c r="N19" s="250"/>
      <c r="O19" s="251">
        <f>IFERROR(N19/J19*100,)</f>
        <v>0</v>
      </c>
      <c r="P19" s="128" t="s">
        <v>426</v>
      </c>
      <c r="Q19" s="141"/>
    </row>
    <row r="20" spans="1:17" s="3" customFormat="1" ht="24.75" customHeight="1" x14ac:dyDescent="0.25">
      <c r="A20" s="500" t="s">
        <v>3</v>
      </c>
      <c r="B20" s="501"/>
      <c r="C20" s="501"/>
      <c r="D20" s="501"/>
      <c r="E20" s="501"/>
      <c r="F20" s="501"/>
      <c r="G20" s="501"/>
      <c r="H20" s="502"/>
      <c r="I20" s="253">
        <f>SUM(I19:I19)</f>
        <v>90000</v>
      </c>
      <c r="J20" s="253">
        <f>SUM(J19:J19)</f>
        <v>80000</v>
      </c>
      <c r="K20" s="254">
        <f>J20-I20</f>
        <v>-10000</v>
      </c>
      <c r="L20" s="255">
        <f>IFERROR(K20/I20*100,0)</f>
        <v>-11.111111111111111</v>
      </c>
      <c r="M20" s="255">
        <f>IFERROR(J20/$J$20*100,0)</f>
        <v>100</v>
      </c>
      <c r="N20" s="256">
        <f>SUM(N19:N19)</f>
        <v>0</v>
      </c>
      <c r="O20" s="257">
        <f t="shared" ref="O20" si="0">IFERROR(N20/J20*100,)</f>
        <v>0</v>
      </c>
      <c r="P20" s="257"/>
    </row>
    <row r="21" spans="1:17" ht="21" x14ac:dyDescent="0.35">
      <c r="A21" s="266" t="s">
        <v>147</v>
      </c>
      <c r="B21" s="266"/>
      <c r="C21" s="266"/>
      <c r="D21" s="266"/>
      <c r="E21" s="266"/>
      <c r="F21" s="266"/>
      <c r="G21" s="266"/>
      <c r="H21" s="266"/>
      <c r="I21" s="274">
        <f>'Quadro Geral'!I20</f>
        <v>90000</v>
      </c>
      <c r="J21" s="274">
        <f>'Quadro Geral'!J20</f>
        <v>80000</v>
      </c>
      <c r="K21" s="266"/>
      <c r="L21" s="266"/>
      <c r="M21" s="266"/>
      <c r="N21" s="266"/>
      <c r="O21" s="266"/>
      <c r="P21" s="266"/>
    </row>
    <row r="22" spans="1:17" ht="36" customHeight="1" x14ac:dyDescent="0.25">
      <c r="A22" s="493" t="s">
        <v>260</v>
      </c>
      <c r="B22" s="494"/>
      <c r="C22" s="494"/>
      <c r="D22" s="494"/>
      <c r="E22" s="494"/>
      <c r="F22" s="494"/>
      <c r="G22" s="494"/>
      <c r="H22" s="494"/>
      <c r="I22" s="494"/>
      <c r="J22" s="494"/>
      <c r="K22" s="494"/>
      <c r="L22" s="494"/>
      <c r="M22" s="494"/>
      <c r="N22" s="494"/>
      <c r="O22" s="494"/>
      <c r="P22" s="495"/>
    </row>
    <row r="23" spans="1:17" ht="95.25" customHeight="1" x14ac:dyDescent="0.25">
      <c r="A23" s="496"/>
      <c r="B23" s="497"/>
      <c r="C23" s="497"/>
      <c r="D23" s="497"/>
      <c r="E23" s="497"/>
      <c r="F23" s="497"/>
      <c r="G23" s="497"/>
      <c r="H23" s="497"/>
      <c r="I23" s="497"/>
      <c r="J23" s="497"/>
      <c r="K23" s="497"/>
      <c r="L23" s="497"/>
      <c r="M23" s="497"/>
      <c r="N23" s="497"/>
      <c r="O23" s="497"/>
      <c r="P23" s="498"/>
    </row>
    <row r="24" spans="1:17" ht="15" hidden="1" customHeight="1" x14ac:dyDescent="0.25">
      <c r="A24" s="499" t="s">
        <v>12</v>
      </c>
      <c r="B24" s="499"/>
      <c r="C24" s="499"/>
      <c r="D24" s="499"/>
      <c r="E24" s="499"/>
      <c r="F24" s="499"/>
      <c r="G24" s="499"/>
      <c r="H24" s="258"/>
      <c r="I24" s="258"/>
      <c r="J24" s="258"/>
      <c r="K24" s="258"/>
      <c r="L24" s="258"/>
      <c r="M24" s="258"/>
      <c r="N24" s="258"/>
      <c r="O24" s="258"/>
      <c r="P24" s="258"/>
    </row>
    <row r="25" spans="1:17" ht="15" hidden="1" customHeight="1" x14ac:dyDescent="0.25">
      <c r="A25" s="259" t="s">
        <v>16</v>
      </c>
      <c r="B25" s="489" t="s">
        <v>20</v>
      </c>
      <c r="C25" s="489"/>
      <c r="D25" s="489"/>
      <c r="E25" s="489"/>
      <c r="F25" s="489"/>
      <c r="G25" s="489"/>
      <c r="N25" s="213"/>
      <c r="O25" s="213"/>
      <c r="P25" s="213"/>
    </row>
    <row r="26" spans="1:17" ht="15" hidden="1" customHeight="1" x14ac:dyDescent="0.25">
      <c r="A26" s="259" t="s">
        <v>17</v>
      </c>
      <c r="B26" s="489" t="s">
        <v>13</v>
      </c>
      <c r="C26" s="489"/>
      <c r="D26" s="489"/>
      <c r="E26" s="489"/>
      <c r="F26" s="489"/>
      <c r="G26" s="489"/>
      <c r="N26" s="213"/>
      <c r="O26" s="213"/>
      <c r="P26" s="213"/>
    </row>
    <row r="27" spans="1:17" ht="15" hidden="1" customHeight="1" x14ac:dyDescent="0.25">
      <c r="A27" s="259" t="s">
        <v>18</v>
      </c>
      <c r="B27" s="489" t="s">
        <v>14</v>
      </c>
      <c r="C27" s="489"/>
      <c r="D27" s="489"/>
      <c r="E27" s="489"/>
      <c r="F27" s="489"/>
      <c r="G27" s="489"/>
      <c r="N27" s="213"/>
      <c r="O27" s="213"/>
      <c r="P27" s="213"/>
    </row>
    <row r="28" spans="1:17" ht="15" hidden="1" customHeight="1" x14ac:dyDescent="0.25">
      <c r="A28" s="259" t="s">
        <v>19</v>
      </c>
      <c r="B28" s="489" t="s">
        <v>15</v>
      </c>
      <c r="C28" s="489"/>
      <c r="D28" s="489"/>
      <c r="E28" s="489"/>
      <c r="F28" s="489"/>
      <c r="G28" s="489"/>
      <c r="N28" s="213"/>
      <c r="O28" s="213"/>
      <c r="P28" s="213"/>
    </row>
    <row r="29" spans="1:17"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view="pageBreakPreview" topLeftCell="E16" zoomScale="80" zoomScaleNormal="62"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51.85546875" style="213" customWidth="1"/>
    <col min="4" max="4" width="71.5703125" style="213" customWidth="1"/>
    <col min="5" max="5" width="48.710937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61.71093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666</v>
      </c>
      <c r="I7" s="480"/>
      <c r="J7" s="480"/>
      <c r="K7" s="480"/>
      <c r="L7" s="480"/>
      <c r="M7" s="480"/>
      <c r="N7" s="480"/>
      <c r="O7" s="480"/>
      <c r="P7" s="480"/>
    </row>
    <row r="8" spans="1:17" ht="54" customHeight="1" x14ac:dyDescent="0.25">
      <c r="A8" s="476" t="s">
        <v>199</v>
      </c>
      <c r="B8" s="476"/>
      <c r="C8" s="476"/>
      <c r="D8" s="476"/>
      <c r="E8" s="476"/>
      <c r="F8" s="476"/>
      <c r="G8" s="476"/>
      <c r="H8" s="480" t="s">
        <v>426</v>
      </c>
      <c r="I8" s="480"/>
      <c r="J8" s="480"/>
      <c r="K8" s="480"/>
      <c r="L8" s="480"/>
      <c r="M8" s="480"/>
      <c r="N8" s="480"/>
      <c r="O8" s="480"/>
      <c r="P8" s="480"/>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480" t="s">
        <v>315</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668</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100</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59</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372</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63" x14ac:dyDescent="0.25">
      <c r="A19" s="129">
        <v>1</v>
      </c>
      <c r="B19" s="128" t="s">
        <v>315</v>
      </c>
      <c r="C19" s="129" t="s">
        <v>669</v>
      </c>
      <c r="D19" s="128" t="s">
        <v>672</v>
      </c>
      <c r="E19" s="128" t="s">
        <v>670</v>
      </c>
      <c r="F19" s="128" t="s">
        <v>671</v>
      </c>
      <c r="G19" s="142">
        <v>43466</v>
      </c>
      <c r="H19" s="142">
        <v>43830</v>
      </c>
      <c r="I19" s="490">
        <v>50000</v>
      </c>
      <c r="J19" s="218">
        <v>50000</v>
      </c>
      <c r="K19" s="220">
        <f>J19-I19</f>
        <v>0</v>
      </c>
      <c r="L19" s="249">
        <f>IFERROR(K19/I19*100,0)</f>
        <v>0</v>
      </c>
      <c r="M19" s="249">
        <f>IFERROR(J19/$J$21*100,0)</f>
        <v>50</v>
      </c>
      <c r="N19" s="250"/>
      <c r="O19" s="251">
        <f>IFERROR(N19/J19*100,)</f>
        <v>0</v>
      </c>
      <c r="P19" s="128" t="s">
        <v>426</v>
      </c>
      <c r="Q19" s="141"/>
    </row>
    <row r="20" spans="1:17" ht="78.75" x14ac:dyDescent="0.25">
      <c r="A20" s="129">
        <v>2</v>
      </c>
      <c r="B20" s="128" t="s">
        <v>811</v>
      </c>
      <c r="C20" s="128" t="s">
        <v>808</v>
      </c>
      <c r="D20" s="128" t="s">
        <v>809</v>
      </c>
      <c r="E20" s="128" t="s">
        <v>810</v>
      </c>
      <c r="F20" s="128" t="s">
        <v>671</v>
      </c>
      <c r="G20" s="142">
        <v>43466</v>
      </c>
      <c r="H20" s="142">
        <v>43830</v>
      </c>
      <c r="I20" s="492"/>
      <c r="J20" s="218">
        <v>50000</v>
      </c>
      <c r="K20" s="220">
        <f t="shared" ref="K20" si="0">J20-I20</f>
        <v>50000</v>
      </c>
      <c r="L20" s="249">
        <f t="shared" ref="L20" si="1">IFERROR(K20/I20*100,0)</f>
        <v>0</v>
      </c>
      <c r="M20" s="249">
        <f>IFERROR(J20/$J$21*100,0)</f>
        <v>50</v>
      </c>
      <c r="N20" s="250"/>
      <c r="O20" s="251">
        <f t="shared" ref="O20:O21" si="2">IFERROR(N20/J20*100,)</f>
        <v>0</v>
      </c>
      <c r="P20" s="128" t="s">
        <v>426</v>
      </c>
    </row>
    <row r="21" spans="1:17" s="3" customFormat="1" ht="24.75" customHeight="1" x14ac:dyDescent="0.25">
      <c r="A21" s="500" t="s">
        <v>3</v>
      </c>
      <c r="B21" s="501"/>
      <c r="C21" s="501"/>
      <c r="D21" s="501"/>
      <c r="E21" s="501"/>
      <c r="F21" s="501"/>
      <c r="G21" s="501"/>
      <c r="H21" s="502"/>
      <c r="I21" s="253">
        <f>SUM(I19:I20)</f>
        <v>50000</v>
      </c>
      <c r="J21" s="253">
        <f>SUM(J19:J20)</f>
        <v>100000</v>
      </c>
      <c r="K21" s="254">
        <f>J21-I21</f>
        <v>50000</v>
      </c>
      <c r="L21" s="255">
        <f>IFERROR(K21/I21*100,0)</f>
        <v>100</v>
      </c>
      <c r="M21" s="255">
        <f>IFERROR(J21/$J$21*100,0)</f>
        <v>100</v>
      </c>
      <c r="N21" s="256">
        <f>SUM(N19:N20)</f>
        <v>0</v>
      </c>
      <c r="O21" s="257">
        <f t="shared" si="2"/>
        <v>0</v>
      </c>
      <c r="P21" s="257"/>
    </row>
    <row r="22" spans="1:17" ht="21" x14ac:dyDescent="0.35">
      <c r="A22" s="266" t="s">
        <v>147</v>
      </c>
      <c r="B22" s="266"/>
      <c r="C22" s="266"/>
      <c r="D22" s="266"/>
      <c r="E22" s="266"/>
      <c r="F22" s="266"/>
      <c r="G22" s="266"/>
      <c r="H22" s="266"/>
      <c r="I22" s="325">
        <f>'Quadro Geral'!I21</f>
        <v>50000</v>
      </c>
      <c r="J22" s="325">
        <f>'Quadro Geral'!J21</f>
        <v>100000</v>
      </c>
      <c r="K22" s="266"/>
      <c r="L22" s="266"/>
      <c r="M22" s="266"/>
      <c r="N22" s="266"/>
      <c r="O22" s="266"/>
      <c r="P22" s="266"/>
    </row>
    <row r="23" spans="1:17" ht="36" customHeight="1" x14ac:dyDescent="0.25">
      <c r="A23" s="493" t="s">
        <v>260</v>
      </c>
      <c r="B23" s="494"/>
      <c r="C23" s="494"/>
      <c r="D23" s="494"/>
      <c r="E23" s="494"/>
      <c r="F23" s="494"/>
      <c r="G23" s="494"/>
      <c r="H23" s="494"/>
      <c r="I23" s="494"/>
      <c r="J23" s="494"/>
      <c r="K23" s="494"/>
      <c r="L23" s="494"/>
      <c r="M23" s="494"/>
      <c r="N23" s="494"/>
      <c r="O23" s="494"/>
      <c r="P23" s="495"/>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47">
    <mergeCell ref="B28:G28"/>
    <mergeCell ref="B29:G29"/>
    <mergeCell ref="A23:P23"/>
    <mergeCell ref="A24:P24"/>
    <mergeCell ref="A25:G25"/>
    <mergeCell ref="B26:G26"/>
    <mergeCell ref="B27:G27"/>
    <mergeCell ref="N17:N18"/>
    <mergeCell ref="O17:O18"/>
    <mergeCell ref="A21:H21"/>
    <mergeCell ref="C17:D17"/>
    <mergeCell ref="E17:E18"/>
    <mergeCell ref="F17:F18"/>
    <mergeCell ref="G17:G18"/>
    <mergeCell ref="H17:H18"/>
    <mergeCell ref="I19:I20"/>
    <mergeCell ref="A14:G14"/>
    <mergeCell ref="H14:P14"/>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A6:P6"/>
    <mergeCell ref="A7:G7"/>
    <mergeCell ref="H7:P7"/>
    <mergeCell ref="A8:G8"/>
    <mergeCell ref="H8:P8"/>
    <mergeCell ref="A12:G12"/>
    <mergeCell ref="H12:P12"/>
    <mergeCell ref="A13:G13"/>
    <mergeCell ref="A9:G9"/>
    <mergeCell ref="H9:P9"/>
    <mergeCell ref="A10:G10"/>
    <mergeCell ref="H10:P10"/>
    <mergeCell ref="A11:G11"/>
    <mergeCell ref="H11:P11"/>
    <mergeCell ref="H13:P13"/>
  </mergeCells>
  <pageMargins left="0.511811024" right="0.511811024" top="0.78740157499999996" bottom="0.78740157499999996" header="0.31496062000000002" footer="0.31496062000000002"/>
  <pageSetup paperSize="9" scale="23"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29"/>
  <sheetViews>
    <sheetView showGridLines="0" topLeftCell="I13" zoomScale="59" zoomScaleNormal="59" zoomScaleSheetLayoutView="80" workbookViewId="0">
      <selection activeCell="I19" sqref="I19:J19"/>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4.71093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77" t="s">
        <v>673</v>
      </c>
      <c r="I7" s="478"/>
      <c r="J7" s="478"/>
      <c r="K7" s="478"/>
      <c r="L7" s="478"/>
      <c r="M7" s="478"/>
      <c r="N7" s="478"/>
      <c r="O7" s="478"/>
      <c r="P7" s="479"/>
    </row>
    <row r="8" spans="1:17" ht="54" customHeight="1" x14ac:dyDescent="0.25">
      <c r="A8" s="476" t="s">
        <v>199</v>
      </c>
      <c r="B8" s="476"/>
      <c r="C8" s="476"/>
      <c r="D8" s="476"/>
      <c r="E8" s="476"/>
      <c r="F8" s="476"/>
      <c r="G8" s="476"/>
      <c r="H8" s="477" t="s">
        <v>444</v>
      </c>
      <c r="I8" s="478"/>
      <c r="J8" s="478"/>
      <c r="K8" s="478"/>
      <c r="L8" s="478"/>
      <c r="M8" s="478"/>
      <c r="N8" s="478"/>
      <c r="O8" s="478"/>
      <c r="P8" s="479"/>
    </row>
    <row r="9" spans="1:17" ht="54" customHeight="1" x14ac:dyDescent="0.25">
      <c r="A9" s="476" t="s">
        <v>220</v>
      </c>
      <c r="B9" s="476"/>
      <c r="C9" s="476"/>
      <c r="D9" s="476"/>
      <c r="E9" s="476"/>
      <c r="F9" s="476"/>
      <c r="G9" s="476"/>
      <c r="H9" s="477" t="s">
        <v>667</v>
      </c>
      <c r="I9" s="478"/>
      <c r="J9" s="478"/>
      <c r="K9" s="478"/>
      <c r="L9" s="478"/>
      <c r="M9" s="478"/>
      <c r="N9" s="478"/>
      <c r="O9" s="478"/>
      <c r="P9" s="479"/>
    </row>
    <row r="10" spans="1:17" ht="54" customHeight="1" x14ac:dyDescent="0.25">
      <c r="A10" s="476" t="s">
        <v>200</v>
      </c>
      <c r="B10" s="476"/>
      <c r="C10" s="476"/>
      <c r="D10" s="476"/>
      <c r="E10" s="476"/>
      <c r="F10" s="476"/>
      <c r="G10" s="476"/>
      <c r="H10" s="477" t="s">
        <v>674</v>
      </c>
      <c r="I10" s="478"/>
      <c r="J10" s="478"/>
      <c r="K10" s="478"/>
      <c r="L10" s="478"/>
      <c r="M10" s="478"/>
      <c r="N10" s="478"/>
      <c r="O10" s="478"/>
      <c r="P10" s="479"/>
      <c r="Q10" s="270" t="s">
        <v>316</v>
      </c>
    </row>
    <row r="11" spans="1:17" ht="54" customHeight="1" x14ac:dyDescent="0.25">
      <c r="A11" s="476" t="s">
        <v>221</v>
      </c>
      <c r="B11" s="476"/>
      <c r="C11" s="476"/>
      <c r="D11" s="476"/>
      <c r="E11" s="476"/>
      <c r="F11" s="476"/>
      <c r="G11" s="476"/>
      <c r="H11" s="477" t="s">
        <v>857</v>
      </c>
      <c r="I11" s="478"/>
      <c r="J11" s="478"/>
      <c r="K11" s="478"/>
      <c r="L11" s="478"/>
      <c r="M11" s="478"/>
      <c r="N11" s="478"/>
      <c r="O11" s="478"/>
      <c r="P11" s="479"/>
      <c r="Q11" s="270" t="s">
        <v>343</v>
      </c>
    </row>
    <row r="12" spans="1:17" ht="54" customHeight="1" x14ac:dyDescent="0.25">
      <c r="A12" s="476" t="s">
        <v>201</v>
      </c>
      <c r="B12" s="476"/>
      <c r="C12" s="476"/>
      <c r="D12" s="476"/>
      <c r="E12" s="476"/>
      <c r="F12" s="476"/>
      <c r="G12" s="476"/>
      <c r="H12" s="477" t="s">
        <v>100</v>
      </c>
      <c r="I12" s="478"/>
      <c r="J12" s="478"/>
      <c r="K12" s="478"/>
      <c r="L12" s="478"/>
      <c r="M12" s="478"/>
      <c r="N12" s="478"/>
      <c r="O12" s="478"/>
      <c r="P12" s="479"/>
      <c r="Q12" s="271" t="s">
        <v>100</v>
      </c>
    </row>
    <row r="13" spans="1:17" ht="54" customHeight="1" x14ac:dyDescent="0.25">
      <c r="A13" s="476" t="s">
        <v>283</v>
      </c>
      <c r="B13" s="476"/>
      <c r="C13" s="476"/>
      <c r="D13" s="476"/>
      <c r="E13" s="476"/>
      <c r="F13" s="476"/>
      <c r="G13" s="476"/>
      <c r="H13" s="477" t="s">
        <v>59</v>
      </c>
      <c r="I13" s="478"/>
      <c r="J13" s="478"/>
      <c r="K13" s="478"/>
      <c r="L13" s="478"/>
      <c r="M13" s="478"/>
      <c r="N13" s="478"/>
      <c r="O13" s="478"/>
      <c r="P13" s="479"/>
      <c r="Q13" s="271" t="s">
        <v>59</v>
      </c>
    </row>
    <row r="14" spans="1:17" ht="54" customHeight="1" x14ac:dyDescent="0.25">
      <c r="A14" s="391" t="s">
        <v>222</v>
      </c>
      <c r="B14" s="391"/>
      <c r="C14" s="391"/>
      <c r="D14" s="391"/>
      <c r="E14" s="391"/>
      <c r="F14" s="391"/>
      <c r="G14" s="391"/>
      <c r="H14" s="477" t="s">
        <v>373</v>
      </c>
      <c r="I14" s="478"/>
      <c r="J14" s="478"/>
      <c r="K14" s="478"/>
      <c r="L14" s="478"/>
      <c r="M14" s="478"/>
      <c r="N14" s="478"/>
      <c r="O14" s="478"/>
      <c r="P14" s="479"/>
      <c r="Q14" s="270" t="s">
        <v>373</v>
      </c>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10.25" x14ac:dyDescent="0.25">
      <c r="A19" s="129">
        <v>1</v>
      </c>
      <c r="B19" s="128" t="s">
        <v>675</v>
      </c>
      <c r="C19" s="129" t="s">
        <v>676</v>
      </c>
      <c r="D19" s="128" t="s">
        <v>677</v>
      </c>
      <c r="E19" s="128" t="s">
        <v>678</v>
      </c>
      <c r="F19" s="128" t="s">
        <v>858</v>
      </c>
      <c r="G19" s="142">
        <v>43466</v>
      </c>
      <c r="H19" s="142">
        <v>43830</v>
      </c>
      <c r="I19" s="218">
        <v>80000</v>
      </c>
      <c r="J19" s="218">
        <v>137299</v>
      </c>
      <c r="K19" s="220">
        <f>J19-I19</f>
        <v>57299</v>
      </c>
      <c r="L19" s="249">
        <f>IFERROR(K19/I19*100,0)</f>
        <v>71.623750000000001</v>
      </c>
      <c r="M19" s="249">
        <f>IFERROR(J19/$J$20*100,0)</f>
        <v>100</v>
      </c>
      <c r="N19" s="250"/>
      <c r="O19" s="251">
        <f>IFERROR(N19/J19*100,)</f>
        <v>0</v>
      </c>
      <c r="P19" s="128" t="s">
        <v>444</v>
      </c>
      <c r="Q19" s="141"/>
    </row>
    <row r="20" spans="1:17" s="3" customFormat="1" ht="24.75" customHeight="1" x14ac:dyDescent="0.25">
      <c r="A20" s="324" t="s">
        <v>3</v>
      </c>
      <c r="B20" s="324"/>
      <c r="C20" s="324"/>
      <c r="D20" s="324"/>
      <c r="E20" s="324"/>
      <c r="F20" s="324"/>
      <c r="G20" s="324"/>
      <c r="H20" s="324"/>
      <c r="I20" s="253">
        <f>SUM(I19:I19)</f>
        <v>80000</v>
      </c>
      <c r="J20" s="253">
        <f>SUM(J19:J19)</f>
        <v>137299</v>
      </c>
      <c r="K20" s="254">
        <f>J20-I20</f>
        <v>57299</v>
      </c>
      <c r="L20" s="255">
        <f>IFERROR(K20/I20*100,0)</f>
        <v>71.623750000000001</v>
      </c>
      <c r="M20" s="255">
        <f>IFERROR(J20/$J$20*100,0)</f>
        <v>100</v>
      </c>
      <c r="N20" s="256">
        <f>SUM(N19:N19)</f>
        <v>0</v>
      </c>
      <c r="O20" s="257">
        <f t="shared" ref="O20" si="0">IFERROR(N20/J20*100,)</f>
        <v>0</v>
      </c>
      <c r="P20" s="257"/>
    </row>
    <row r="21" spans="1:17" ht="21" x14ac:dyDescent="0.35">
      <c r="A21" s="266" t="s">
        <v>147</v>
      </c>
      <c r="B21" s="266"/>
      <c r="C21" s="266"/>
      <c r="D21" s="266"/>
      <c r="E21" s="266"/>
      <c r="F21" s="266"/>
      <c r="G21" s="266"/>
      <c r="H21" s="266"/>
      <c r="I21" s="325">
        <f>'Quadro Geral'!I22</f>
        <v>80000</v>
      </c>
      <c r="J21" s="325">
        <f>'Quadro Geral'!J22</f>
        <v>137299</v>
      </c>
      <c r="K21" s="266"/>
      <c r="L21" s="266"/>
      <c r="M21" s="266"/>
      <c r="N21" s="266"/>
      <c r="O21" s="266"/>
      <c r="P21" s="266"/>
    </row>
    <row r="22" spans="1:17" ht="36" customHeight="1" x14ac:dyDescent="0.25">
      <c r="A22" s="493" t="s">
        <v>260</v>
      </c>
      <c r="B22" s="494"/>
      <c r="C22" s="494"/>
      <c r="D22" s="494"/>
      <c r="E22" s="494"/>
      <c r="F22" s="494"/>
      <c r="G22" s="494"/>
      <c r="H22" s="494"/>
      <c r="I22" s="494"/>
      <c r="J22" s="494"/>
      <c r="K22" s="494"/>
      <c r="L22" s="494"/>
      <c r="M22" s="494"/>
      <c r="N22" s="494"/>
      <c r="O22" s="494"/>
      <c r="P22" s="495"/>
    </row>
    <row r="23" spans="1:17" ht="95.25" customHeight="1" x14ac:dyDescent="0.25">
      <c r="A23" s="496"/>
      <c r="B23" s="497"/>
      <c r="C23" s="497"/>
      <c r="D23" s="497"/>
      <c r="E23" s="497"/>
      <c r="F23" s="497"/>
      <c r="G23" s="497"/>
      <c r="H23" s="497"/>
      <c r="I23" s="497"/>
      <c r="J23" s="497"/>
      <c r="K23" s="497"/>
      <c r="L23" s="497"/>
      <c r="M23" s="497"/>
      <c r="N23" s="497"/>
      <c r="O23" s="497"/>
      <c r="P23" s="498"/>
    </row>
    <row r="24" spans="1:17" ht="15" hidden="1" customHeight="1" x14ac:dyDescent="0.25">
      <c r="A24" s="499" t="s">
        <v>12</v>
      </c>
      <c r="B24" s="499"/>
      <c r="C24" s="499"/>
      <c r="D24" s="499"/>
      <c r="E24" s="499"/>
      <c r="F24" s="499"/>
      <c r="G24" s="499"/>
      <c r="H24" s="258"/>
      <c r="I24" s="258"/>
      <c r="J24" s="258"/>
      <c r="K24" s="258"/>
      <c r="L24" s="258"/>
      <c r="M24" s="258"/>
      <c r="N24" s="258"/>
      <c r="O24" s="258"/>
      <c r="P24" s="258"/>
    </row>
    <row r="25" spans="1:17" ht="15" hidden="1" customHeight="1" x14ac:dyDescent="0.25">
      <c r="A25" s="259" t="s">
        <v>16</v>
      </c>
      <c r="B25" s="489" t="s">
        <v>20</v>
      </c>
      <c r="C25" s="489"/>
      <c r="D25" s="489"/>
      <c r="E25" s="489"/>
      <c r="F25" s="489"/>
      <c r="G25" s="489"/>
      <c r="N25" s="213"/>
      <c r="O25" s="213"/>
      <c r="P25" s="213"/>
    </row>
    <row r="26" spans="1:17" ht="15" hidden="1" customHeight="1" x14ac:dyDescent="0.25">
      <c r="A26" s="259" t="s">
        <v>17</v>
      </c>
      <c r="B26" s="489" t="s">
        <v>13</v>
      </c>
      <c r="C26" s="489"/>
      <c r="D26" s="489"/>
      <c r="E26" s="489"/>
      <c r="F26" s="489"/>
      <c r="G26" s="489"/>
      <c r="N26" s="213"/>
      <c r="O26" s="213"/>
      <c r="P26" s="213"/>
    </row>
    <row r="27" spans="1:17" ht="15" hidden="1" customHeight="1" x14ac:dyDescent="0.25">
      <c r="A27" s="259" t="s">
        <v>18</v>
      </c>
      <c r="B27" s="489" t="s">
        <v>14</v>
      </c>
      <c r="C27" s="489"/>
      <c r="D27" s="489"/>
      <c r="E27" s="489"/>
      <c r="F27" s="489"/>
      <c r="G27" s="489"/>
      <c r="N27" s="213"/>
      <c r="O27" s="213"/>
      <c r="P27" s="213"/>
    </row>
    <row r="28" spans="1:17" ht="15" hidden="1" customHeight="1" x14ac:dyDescent="0.25">
      <c r="A28" s="259" t="s">
        <v>19</v>
      </c>
      <c r="B28" s="489" t="s">
        <v>15</v>
      </c>
      <c r="C28" s="489"/>
      <c r="D28" s="489"/>
      <c r="E28" s="489"/>
      <c r="F28" s="489"/>
      <c r="G28" s="489"/>
      <c r="N28" s="213"/>
      <c r="O28" s="213"/>
      <c r="P28" s="213"/>
    </row>
    <row r="29" spans="1:17" ht="35.25" customHeight="1" x14ac:dyDescent="0.25"/>
  </sheetData>
  <sheetProtection formatCells="0" formatRows="0" insertRows="0" deleteRows="0"/>
  <mergeCells count="45">
    <mergeCell ref="B27:G27"/>
    <mergeCell ref="B28:G28"/>
    <mergeCell ref="A22:P22"/>
    <mergeCell ref="A23:P23"/>
    <mergeCell ref="A24:G24"/>
    <mergeCell ref="B25:G25"/>
    <mergeCell ref="B26:G26"/>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29"/>
  <sheetViews>
    <sheetView showGridLines="0" zoomScale="26" zoomScaleNormal="26" zoomScaleSheetLayoutView="80" workbookViewId="0">
      <selection activeCell="O40" sqref="O40"/>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4.71093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286</v>
      </c>
      <c r="I7" s="480"/>
      <c r="J7" s="480"/>
      <c r="K7" s="480"/>
      <c r="L7" s="480"/>
      <c r="M7" s="480"/>
      <c r="N7" s="480"/>
      <c r="O7" s="480"/>
      <c r="P7" s="480"/>
    </row>
    <row r="8" spans="1:17" ht="54" customHeight="1" x14ac:dyDescent="0.25">
      <c r="A8" s="476" t="s">
        <v>199</v>
      </c>
      <c r="B8" s="476"/>
      <c r="C8" s="476"/>
      <c r="D8" s="476"/>
      <c r="E8" s="476"/>
      <c r="F8" s="476"/>
      <c r="G8" s="476"/>
      <c r="H8" s="480" t="s">
        <v>426</v>
      </c>
      <c r="I8" s="480"/>
      <c r="J8" s="480"/>
      <c r="K8" s="480"/>
      <c r="L8" s="480"/>
      <c r="M8" s="480"/>
      <c r="N8" s="480"/>
      <c r="O8" s="480"/>
      <c r="P8" s="480"/>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480" t="s">
        <v>317</v>
      </c>
      <c r="I10" s="480"/>
      <c r="J10" s="480"/>
      <c r="K10" s="480"/>
      <c r="L10" s="480"/>
      <c r="M10" s="480"/>
      <c r="N10" s="480"/>
      <c r="O10" s="480"/>
      <c r="P10" s="480"/>
      <c r="Q10" s="270" t="s">
        <v>317</v>
      </c>
    </row>
    <row r="11" spans="1:17" ht="54" customHeight="1" x14ac:dyDescent="0.25">
      <c r="A11" s="476" t="s">
        <v>221</v>
      </c>
      <c r="B11" s="476"/>
      <c r="C11" s="476"/>
      <c r="D11" s="476"/>
      <c r="E11" s="476"/>
      <c r="F11" s="476"/>
      <c r="G11" s="476"/>
      <c r="H11" s="480" t="s">
        <v>344</v>
      </c>
      <c r="I11" s="480"/>
      <c r="J11" s="480"/>
      <c r="K11" s="480"/>
      <c r="L11" s="480"/>
      <c r="M11" s="480"/>
      <c r="N11" s="480"/>
      <c r="O11" s="480"/>
      <c r="P11" s="480"/>
      <c r="Q11" s="270" t="s">
        <v>344</v>
      </c>
    </row>
    <row r="12" spans="1:17" ht="54" customHeight="1" x14ac:dyDescent="0.25">
      <c r="A12" s="476" t="s">
        <v>201</v>
      </c>
      <c r="B12" s="476"/>
      <c r="C12" s="476"/>
      <c r="D12" s="476"/>
      <c r="E12" s="476"/>
      <c r="F12" s="476"/>
      <c r="G12" s="476"/>
      <c r="H12" s="480" t="s">
        <v>59</v>
      </c>
      <c r="I12" s="480"/>
      <c r="J12" s="480"/>
      <c r="K12" s="480"/>
      <c r="L12" s="480"/>
      <c r="M12" s="480"/>
      <c r="N12" s="480"/>
      <c r="O12" s="480"/>
      <c r="P12" s="480"/>
      <c r="Q12" s="271" t="s">
        <v>59</v>
      </c>
    </row>
    <row r="13" spans="1:17" ht="54" customHeight="1" x14ac:dyDescent="0.25">
      <c r="A13" s="476" t="s">
        <v>283</v>
      </c>
      <c r="B13" s="476"/>
      <c r="C13" s="476"/>
      <c r="D13" s="476"/>
      <c r="E13" s="476"/>
      <c r="F13" s="476"/>
      <c r="G13" s="476"/>
      <c r="H13" s="480" t="s">
        <v>78</v>
      </c>
      <c r="I13" s="480"/>
      <c r="J13" s="480"/>
      <c r="K13" s="480"/>
      <c r="L13" s="480"/>
      <c r="M13" s="480"/>
      <c r="N13" s="480"/>
      <c r="O13" s="480"/>
      <c r="P13" s="480"/>
      <c r="Q13" s="271" t="s">
        <v>78</v>
      </c>
    </row>
    <row r="14" spans="1:17" ht="54" customHeight="1" x14ac:dyDescent="0.25">
      <c r="A14" s="391" t="s">
        <v>222</v>
      </c>
      <c r="B14" s="391"/>
      <c r="C14" s="391"/>
      <c r="D14" s="391"/>
      <c r="E14" s="391"/>
      <c r="F14" s="391"/>
      <c r="G14" s="391"/>
      <c r="H14" s="480" t="s">
        <v>374</v>
      </c>
      <c r="I14" s="480"/>
      <c r="J14" s="480"/>
      <c r="K14" s="480"/>
      <c r="L14" s="480"/>
      <c r="M14" s="480"/>
      <c r="N14" s="480"/>
      <c r="O14" s="480"/>
      <c r="P14" s="480"/>
      <c r="Q14" s="270" t="s">
        <v>374</v>
      </c>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6"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6" ht="110.25" customHeight="1" x14ac:dyDescent="0.25">
      <c r="A18" s="482"/>
      <c r="B18" s="482"/>
      <c r="C18" s="248" t="s">
        <v>229</v>
      </c>
      <c r="D18" s="248" t="s">
        <v>230</v>
      </c>
      <c r="E18" s="482"/>
      <c r="F18" s="488"/>
      <c r="G18" s="482"/>
      <c r="H18" s="482"/>
      <c r="I18" s="482"/>
      <c r="J18" s="482"/>
      <c r="K18" s="482"/>
      <c r="L18" s="482"/>
      <c r="M18" s="482"/>
      <c r="N18" s="488"/>
      <c r="O18" s="488"/>
      <c r="P18" s="482"/>
    </row>
    <row r="19" spans="1:16" ht="189" x14ac:dyDescent="0.25">
      <c r="A19" s="129">
        <v>1</v>
      </c>
      <c r="B19" s="128" t="s">
        <v>679</v>
      </c>
      <c r="C19" s="128" t="s">
        <v>680</v>
      </c>
      <c r="D19" s="128" t="s">
        <v>681</v>
      </c>
      <c r="E19" s="128" t="s">
        <v>682</v>
      </c>
      <c r="F19" s="128" t="s">
        <v>859</v>
      </c>
      <c r="G19" s="142">
        <v>43466</v>
      </c>
      <c r="H19" s="142">
        <v>43830</v>
      </c>
      <c r="I19" s="218">
        <v>20000</v>
      </c>
      <c r="J19" s="218">
        <v>50000</v>
      </c>
      <c r="K19" s="220">
        <f>J19-I19</f>
        <v>30000</v>
      </c>
      <c r="L19" s="249">
        <f>IFERROR(K19/I19*100,0)</f>
        <v>150</v>
      </c>
      <c r="M19" s="249">
        <f>IFERROR(J19/$J$20*100,0)</f>
        <v>100</v>
      </c>
      <c r="N19" s="250"/>
      <c r="O19" s="251">
        <f>IFERROR(N19/J19*100,)</f>
        <v>0</v>
      </c>
      <c r="P19" s="128" t="s">
        <v>426</v>
      </c>
    </row>
    <row r="20" spans="1:16" s="3" customFormat="1" ht="24.75" customHeight="1" x14ac:dyDescent="0.25">
      <c r="A20" s="500" t="s">
        <v>3</v>
      </c>
      <c r="B20" s="501"/>
      <c r="C20" s="501"/>
      <c r="D20" s="501"/>
      <c r="E20" s="501"/>
      <c r="F20" s="501"/>
      <c r="G20" s="501"/>
      <c r="H20" s="502"/>
      <c r="I20" s="253">
        <f>SUM(I19:I19)</f>
        <v>20000</v>
      </c>
      <c r="J20" s="253">
        <f>SUM(J19:J19)</f>
        <v>50000</v>
      </c>
      <c r="K20" s="254">
        <f>J20-I20</f>
        <v>30000</v>
      </c>
      <c r="L20" s="255">
        <f>IFERROR(K20/I20*100,0)</f>
        <v>150</v>
      </c>
      <c r="M20" s="255">
        <f>IFERROR(J20/$J$20*100,0)</f>
        <v>100</v>
      </c>
      <c r="N20" s="256">
        <f>SUM(N19:N19)</f>
        <v>0</v>
      </c>
      <c r="O20" s="257">
        <f t="shared" ref="O20" si="0">IFERROR(N20/J20*100,)</f>
        <v>0</v>
      </c>
      <c r="P20" s="257"/>
    </row>
    <row r="21" spans="1:16" ht="21" x14ac:dyDescent="0.35">
      <c r="A21" s="266" t="s">
        <v>147</v>
      </c>
      <c r="B21" s="266"/>
      <c r="C21" s="266"/>
      <c r="D21" s="266"/>
      <c r="E21" s="266"/>
      <c r="F21" s="266"/>
      <c r="G21" s="266"/>
      <c r="H21" s="266"/>
      <c r="I21" s="325">
        <f>'Quadro Geral'!I23</f>
        <v>20000</v>
      </c>
      <c r="J21" s="325">
        <f>'Quadro Geral'!J23</f>
        <v>50000</v>
      </c>
      <c r="K21" s="266"/>
      <c r="L21" s="266"/>
      <c r="M21" s="266"/>
      <c r="N21" s="266"/>
      <c r="O21" s="266"/>
      <c r="P21" s="266"/>
    </row>
    <row r="22" spans="1:16" ht="36" customHeight="1" x14ac:dyDescent="0.25">
      <c r="A22" s="493" t="s">
        <v>260</v>
      </c>
      <c r="B22" s="494"/>
      <c r="C22" s="494"/>
      <c r="D22" s="494"/>
      <c r="E22" s="494"/>
      <c r="F22" s="494"/>
      <c r="G22" s="494"/>
      <c r="H22" s="494"/>
      <c r="I22" s="494"/>
      <c r="J22" s="494"/>
      <c r="K22" s="494"/>
      <c r="L22" s="494"/>
      <c r="M22" s="494"/>
      <c r="N22" s="494"/>
      <c r="O22" s="494"/>
      <c r="P22" s="495"/>
    </row>
    <row r="23" spans="1:16" ht="95.25" customHeight="1" x14ac:dyDescent="0.25">
      <c r="A23" s="496"/>
      <c r="B23" s="497"/>
      <c r="C23" s="497"/>
      <c r="D23" s="497"/>
      <c r="E23" s="497"/>
      <c r="F23" s="497"/>
      <c r="G23" s="497"/>
      <c r="H23" s="497"/>
      <c r="I23" s="497"/>
      <c r="J23" s="497"/>
      <c r="K23" s="497"/>
      <c r="L23" s="497"/>
      <c r="M23" s="497"/>
      <c r="N23" s="497"/>
      <c r="O23" s="497"/>
      <c r="P23" s="498"/>
    </row>
    <row r="24" spans="1:16" ht="15" hidden="1" customHeight="1" x14ac:dyDescent="0.25">
      <c r="A24" s="499" t="s">
        <v>12</v>
      </c>
      <c r="B24" s="499"/>
      <c r="C24" s="499"/>
      <c r="D24" s="499"/>
      <c r="E24" s="499"/>
      <c r="F24" s="499"/>
      <c r="G24" s="499"/>
      <c r="H24" s="258"/>
      <c r="I24" s="258"/>
      <c r="J24" s="258"/>
      <c r="K24" s="258"/>
      <c r="L24" s="258"/>
      <c r="M24" s="258"/>
      <c r="N24" s="258"/>
      <c r="O24" s="258"/>
      <c r="P24" s="258"/>
    </row>
    <row r="25" spans="1:16" ht="15" hidden="1" customHeight="1" x14ac:dyDescent="0.25">
      <c r="A25" s="259" t="s">
        <v>16</v>
      </c>
      <c r="B25" s="489" t="s">
        <v>20</v>
      </c>
      <c r="C25" s="489"/>
      <c r="D25" s="489"/>
      <c r="E25" s="489"/>
      <c r="F25" s="489"/>
      <c r="G25" s="489"/>
      <c r="N25" s="213"/>
      <c r="O25" s="213"/>
      <c r="P25" s="213"/>
    </row>
    <row r="26" spans="1:16" ht="15" hidden="1" customHeight="1" x14ac:dyDescent="0.25">
      <c r="A26" s="259" t="s">
        <v>17</v>
      </c>
      <c r="B26" s="489" t="s">
        <v>13</v>
      </c>
      <c r="C26" s="489"/>
      <c r="D26" s="489"/>
      <c r="E26" s="489"/>
      <c r="F26" s="489"/>
      <c r="G26" s="489"/>
      <c r="N26" s="213"/>
      <c r="O26" s="213"/>
      <c r="P26" s="213"/>
    </row>
    <row r="27" spans="1:16" ht="15" hidden="1" customHeight="1" x14ac:dyDescent="0.25">
      <c r="A27" s="259" t="s">
        <v>18</v>
      </c>
      <c r="B27" s="489" t="s">
        <v>14</v>
      </c>
      <c r="C27" s="489"/>
      <c r="D27" s="489"/>
      <c r="E27" s="489"/>
      <c r="F27" s="489"/>
      <c r="G27" s="489"/>
      <c r="N27" s="213"/>
      <c r="O27" s="213"/>
      <c r="P27" s="213"/>
    </row>
    <row r="28" spans="1:16" ht="15" hidden="1" customHeight="1" x14ac:dyDescent="0.25">
      <c r="A28" s="259" t="s">
        <v>19</v>
      </c>
      <c r="B28" s="489" t="s">
        <v>15</v>
      </c>
      <c r="C28" s="489"/>
      <c r="D28" s="489"/>
      <c r="E28" s="489"/>
      <c r="F28" s="489"/>
      <c r="G28" s="489"/>
      <c r="N28" s="213"/>
      <c r="O28" s="213"/>
      <c r="P28" s="213"/>
    </row>
    <row r="29" spans="1:16"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R29"/>
  <sheetViews>
    <sheetView showGridLines="0" topLeftCell="C16" zoomScale="59" zoomScaleNormal="59" zoomScaleSheetLayoutView="80" workbookViewId="0">
      <selection activeCell="J19" sqref="J19"/>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36" style="2" bestFit="1" customWidth="1"/>
    <col min="18" max="18" width="14.7109375" style="2" bestFit="1" customWidth="1"/>
    <col min="19"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421</v>
      </c>
      <c r="I7" s="480"/>
      <c r="J7" s="480"/>
      <c r="K7" s="480"/>
      <c r="L7" s="480"/>
      <c r="M7" s="480"/>
      <c r="N7" s="480"/>
      <c r="O7" s="480"/>
      <c r="P7" s="480"/>
    </row>
    <row r="8" spans="1:17" ht="54" customHeight="1" x14ac:dyDescent="0.25">
      <c r="A8" s="476" t="s">
        <v>199</v>
      </c>
      <c r="B8" s="476"/>
      <c r="C8" s="476"/>
      <c r="D8" s="476"/>
      <c r="E8" s="476"/>
      <c r="F8" s="476"/>
      <c r="G8" s="476"/>
      <c r="H8" s="480" t="s">
        <v>408</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318</v>
      </c>
      <c r="I10" s="480"/>
      <c r="J10" s="480"/>
      <c r="K10" s="480"/>
      <c r="L10" s="480"/>
      <c r="M10" s="480"/>
      <c r="N10" s="480"/>
      <c r="O10" s="480"/>
      <c r="P10" s="480"/>
      <c r="Q10" s="270" t="s">
        <v>318</v>
      </c>
    </row>
    <row r="11" spans="1:17" ht="54" customHeight="1" x14ac:dyDescent="0.25">
      <c r="A11" s="476" t="s">
        <v>221</v>
      </c>
      <c r="B11" s="476"/>
      <c r="C11" s="476"/>
      <c r="D11" s="476"/>
      <c r="E11" s="476"/>
      <c r="F11" s="476"/>
      <c r="G11" s="476"/>
      <c r="H11" s="480" t="s">
        <v>422</v>
      </c>
      <c r="I11" s="480"/>
      <c r="J11" s="480"/>
      <c r="K11" s="480"/>
      <c r="L11" s="480"/>
      <c r="M11" s="480"/>
      <c r="N11" s="480"/>
      <c r="O11" s="480"/>
      <c r="P11" s="480"/>
      <c r="Q11" s="270" t="s">
        <v>345</v>
      </c>
    </row>
    <row r="12" spans="1:17" ht="54" customHeight="1" x14ac:dyDescent="0.25">
      <c r="A12" s="476" t="s">
        <v>201</v>
      </c>
      <c r="B12" s="476"/>
      <c r="C12" s="476"/>
      <c r="D12" s="476"/>
      <c r="E12" s="476"/>
      <c r="F12" s="476"/>
      <c r="G12" s="476"/>
      <c r="H12" s="480" t="s">
        <v>81</v>
      </c>
      <c r="I12" s="480"/>
      <c r="J12" s="480"/>
      <c r="K12" s="480"/>
      <c r="L12" s="480"/>
      <c r="M12" s="480"/>
      <c r="N12" s="480"/>
      <c r="O12" s="480"/>
      <c r="P12" s="480"/>
      <c r="Q12" s="271" t="s">
        <v>81</v>
      </c>
    </row>
    <row r="13" spans="1:17" ht="54" customHeight="1" x14ac:dyDescent="0.25">
      <c r="A13" s="476" t="s">
        <v>283</v>
      </c>
      <c r="B13" s="476"/>
      <c r="C13" s="476"/>
      <c r="D13" s="476"/>
      <c r="E13" s="476"/>
      <c r="F13" s="476"/>
      <c r="G13" s="476"/>
      <c r="H13" s="480" t="s">
        <v>87</v>
      </c>
      <c r="I13" s="480"/>
      <c r="J13" s="480"/>
      <c r="K13" s="480"/>
      <c r="L13" s="480"/>
      <c r="M13" s="480"/>
      <c r="N13" s="480"/>
      <c r="O13" s="480"/>
      <c r="P13" s="480"/>
      <c r="Q13" s="271" t="s">
        <v>87</v>
      </c>
    </row>
    <row r="14" spans="1:17" ht="54" customHeight="1" x14ac:dyDescent="0.25">
      <c r="A14" s="391" t="s">
        <v>222</v>
      </c>
      <c r="B14" s="391"/>
      <c r="C14" s="391"/>
      <c r="D14" s="391"/>
      <c r="E14" s="391"/>
      <c r="F14" s="391"/>
      <c r="G14" s="391"/>
      <c r="H14" s="481" t="s">
        <v>375</v>
      </c>
      <c r="I14" s="481"/>
      <c r="J14" s="481"/>
      <c r="K14" s="481"/>
      <c r="L14" s="481"/>
      <c r="M14" s="481"/>
      <c r="N14" s="481"/>
      <c r="O14" s="481"/>
      <c r="P14" s="481"/>
      <c r="Q14" s="270" t="s">
        <v>375</v>
      </c>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8"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8" ht="110.25" customHeight="1" x14ac:dyDescent="0.25">
      <c r="A18" s="482"/>
      <c r="B18" s="482"/>
      <c r="C18" s="248" t="s">
        <v>229</v>
      </c>
      <c r="D18" s="248" t="s">
        <v>230</v>
      </c>
      <c r="E18" s="482"/>
      <c r="F18" s="488"/>
      <c r="G18" s="482"/>
      <c r="H18" s="482"/>
      <c r="I18" s="482"/>
      <c r="J18" s="482"/>
      <c r="K18" s="482"/>
      <c r="L18" s="482"/>
      <c r="M18" s="482"/>
      <c r="N18" s="488"/>
      <c r="O18" s="488"/>
      <c r="P18" s="482"/>
    </row>
    <row r="19" spans="1:18" ht="94.5" x14ac:dyDescent="0.25">
      <c r="A19" s="129">
        <v>1</v>
      </c>
      <c r="B19" s="128" t="s">
        <v>212</v>
      </c>
      <c r="C19" s="129" t="s">
        <v>413</v>
      </c>
      <c r="D19" s="128" t="s">
        <v>423</v>
      </c>
      <c r="E19" s="128" t="s">
        <v>424</v>
      </c>
      <c r="F19" s="128" t="s">
        <v>425</v>
      </c>
      <c r="G19" s="142">
        <v>43466</v>
      </c>
      <c r="H19" s="142">
        <v>43830</v>
      </c>
      <c r="I19" s="218">
        <v>96594</v>
      </c>
      <c r="J19" s="218">
        <v>62980</v>
      </c>
      <c r="K19" s="220">
        <f>J19-I19</f>
        <v>-33614</v>
      </c>
      <c r="L19" s="249">
        <f>IFERROR(K19/I19*100,0)</f>
        <v>-34.799262894175619</v>
      </c>
      <c r="M19" s="249">
        <f>IFERROR(J19/$J$20*100,0)</f>
        <v>100</v>
      </c>
      <c r="N19" s="250"/>
      <c r="O19" s="251">
        <f>IFERROR(N19/J19*100,)</f>
        <v>0</v>
      </c>
      <c r="P19" s="128" t="s">
        <v>411</v>
      </c>
      <c r="Q19" s="327">
        <v>62980</v>
      </c>
      <c r="R19" s="2" t="s">
        <v>860</v>
      </c>
    </row>
    <row r="20" spans="1:18" s="3" customFormat="1" ht="24.75" customHeight="1" x14ac:dyDescent="0.25">
      <c r="A20" s="500" t="s">
        <v>3</v>
      </c>
      <c r="B20" s="501"/>
      <c r="C20" s="501"/>
      <c r="D20" s="501"/>
      <c r="E20" s="501"/>
      <c r="F20" s="501"/>
      <c r="G20" s="501"/>
      <c r="H20" s="502"/>
      <c r="I20" s="253">
        <f>SUM(I19:I19)</f>
        <v>96594</v>
      </c>
      <c r="J20" s="253">
        <f>SUM(J19:J19)</f>
        <v>62980</v>
      </c>
      <c r="K20" s="254">
        <f>J20-I20</f>
        <v>-33614</v>
      </c>
      <c r="L20" s="255">
        <f>IFERROR(K20/I20*100,0)</f>
        <v>-34.799262894175619</v>
      </c>
      <c r="M20" s="255">
        <f>IFERROR(J20/$J$20*100,0)</f>
        <v>100</v>
      </c>
      <c r="N20" s="256">
        <f>SUM(N19:N19)</f>
        <v>0</v>
      </c>
      <c r="O20" s="257">
        <f t="shared" ref="O20" si="0">IFERROR(N20/J20*100,)</f>
        <v>0</v>
      </c>
      <c r="P20" s="257"/>
    </row>
    <row r="21" spans="1:18" ht="21" x14ac:dyDescent="0.35">
      <c r="A21" s="266" t="s">
        <v>147</v>
      </c>
      <c r="B21" s="266"/>
      <c r="C21" s="266"/>
      <c r="D21" s="266"/>
      <c r="E21" s="266"/>
      <c r="F21" s="266"/>
      <c r="G21" s="266"/>
      <c r="H21" s="266"/>
      <c r="I21" s="325">
        <f>'Quadro Geral'!I24</f>
        <v>96594</v>
      </c>
      <c r="J21" s="325">
        <f>'Quadro Geral'!J24</f>
        <v>62980</v>
      </c>
      <c r="K21" s="266"/>
      <c r="L21" s="266"/>
      <c r="M21" s="266"/>
      <c r="N21" s="266"/>
      <c r="O21" s="266"/>
      <c r="P21" s="266"/>
    </row>
    <row r="22" spans="1:18" ht="36" customHeight="1" x14ac:dyDescent="0.25">
      <c r="A22" s="493" t="s">
        <v>260</v>
      </c>
      <c r="B22" s="494"/>
      <c r="C22" s="494"/>
      <c r="D22" s="494"/>
      <c r="E22" s="494"/>
      <c r="F22" s="494"/>
      <c r="G22" s="494"/>
      <c r="H22" s="494"/>
      <c r="I22" s="494"/>
      <c r="J22" s="494"/>
      <c r="K22" s="494"/>
      <c r="L22" s="494"/>
      <c r="M22" s="494"/>
      <c r="N22" s="494"/>
      <c r="O22" s="494"/>
      <c r="P22" s="495"/>
    </row>
    <row r="23" spans="1:18" ht="95.25" customHeight="1" x14ac:dyDescent="0.25">
      <c r="A23" s="496"/>
      <c r="B23" s="497"/>
      <c r="C23" s="497"/>
      <c r="D23" s="497"/>
      <c r="E23" s="497"/>
      <c r="F23" s="497"/>
      <c r="G23" s="497"/>
      <c r="H23" s="497"/>
      <c r="I23" s="497"/>
      <c r="J23" s="497"/>
      <c r="K23" s="497"/>
      <c r="L23" s="497"/>
      <c r="M23" s="497"/>
      <c r="N23" s="497"/>
      <c r="O23" s="497"/>
      <c r="P23" s="498"/>
    </row>
    <row r="24" spans="1:18" ht="15" hidden="1" customHeight="1" x14ac:dyDescent="0.25">
      <c r="A24" s="499" t="s">
        <v>12</v>
      </c>
      <c r="B24" s="499"/>
      <c r="C24" s="499"/>
      <c r="D24" s="499"/>
      <c r="E24" s="499"/>
      <c r="F24" s="499"/>
      <c r="G24" s="499"/>
      <c r="H24" s="258"/>
      <c r="I24" s="258"/>
      <c r="J24" s="258"/>
      <c r="K24" s="258"/>
      <c r="L24" s="258"/>
      <c r="M24" s="258"/>
      <c r="N24" s="258"/>
      <c r="O24" s="258"/>
      <c r="P24" s="258"/>
    </row>
    <row r="25" spans="1:18" ht="15" hidden="1" customHeight="1" x14ac:dyDescent="0.25">
      <c r="A25" s="259" t="s">
        <v>16</v>
      </c>
      <c r="B25" s="489" t="s">
        <v>20</v>
      </c>
      <c r="C25" s="489"/>
      <c r="D25" s="489"/>
      <c r="E25" s="489"/>
      <c r="F25" s="489"/>
      <c r="G25" s="489"/>
      <c r="N25" s="213"/>
      <c r="O25" s="213"/>
      <c r="P25" s="213"/>
    </row>
    <row r="26" spans="1:18" ht="15" hidden="1" customHeight="1" x14ac:dyDescent="0.25">
      <c r="A26" s="259" t="s">
        <v>17</v>
      </c>
      <c r="B26" s="489" t="s">
        <v>13</v>
      </c>
      <c r="C26" s="489"/>
      <c r="D26" s="489"/>
      <c r="E26" s="489"/>
      <c r="F26" s="489"/>
      <c r="G26" s="489"/>
      <c r="N26" s="213"/>
      <c r="O26" s="213"/>
      <c r="P26" s="213"/>
    </row>
    <row r="27" spans="1:18" ht="15" hidden="1" customHeight="1" x14ac:dyDescent="0.25">
      <c r="A27" s="259" t="s">
        <v>18</v>
      </c>
      <c r="B27" s="489" t="s">
        <v>14</v>
      </c>
      <c r="C27" s="489"/>
      <c r="D27" s="489"/>
      <c r="E27" s="489"/>
      <c r="F27" s="489"/>
      <c r="G27" s="489"/>
      <c r="N27" s="213"/>
      <c r="O27" s="213"/>
      <c r="P27" s="213"/>
    </row>
    <row r="28" spans="1:18" ht="15" hidden="1" customHeight="1" x14ac:dyDescent="0.25">
      <c r="A28" s="259" t="s">
        <v>19</v>
      </c>
      <c r="B28" s="489" t="s">
        <v>15</v>
      </c>
      <c r="C28" s="489"/>
      <c r="D28" s="489"/>
      <c r="E28" s="489"/>
      <c r="F28" s="489"/>
      <c r="G28" s="489"/>
      <c r="N28" s="213"/>
      <c r="O28" s="213"/>
      <c r="P28" s="213"/>
    </row>
    <row r="29" spans="1:18"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view="pageBreakPreview" topLeftCell="B11" zoomScale="60" zoomScaleNormal="59" workbookViewId="0">
      <selection activeCell="H19" sqref="H19"/>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71.28515625" style="2"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673</v>
      </c>
      <c r="I7" s="480"/>
      <c r="J7" s="480"/>
      <c r="K7" s="480"/>
      <c r="L7" s="480"/>
      <c r="M7" s="480"/>
      <c r="N7" s="480"/>
      <c r="O7" s="480"/>
      <c r="P7" s="480"/>
    </row>
    <row r="8" spans="1:17" ht="54" customHeight="1" x14ac:dyDescent="0.25">
      <c r="A8" s="476" t="s">
        <v>199</v>
      </c>
      <c r="B8" s="476"/>
      <c r="C8" s="476"/>
      <c r="D8" s="476"/>
      <c r="E8" s="476"/>
      <c r="F8" s="476"/>
      <c r="G8" s="476"/>
      <c r="H8" s="480" t="s">
        <v>444</v>
      </c>
      <c r="I8" s="480"/>
      <c r="J8" s="480"/>
      <c r="K8" s="480"/>
      <c r="L8" s="480"/>
      <c r="M8" s="480"/>
      <c r="N8" s="480"/>
      <c r="O8" s="480"/>
      <c r="P8" s="480"/>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480" t="s">
        <v>320</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347</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100</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78</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377</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78.75" x14ac:dyDescent="0.25">
      <c r="A19" s="537">
        <v>1</v>
      </c>
      <c r="B19" s="537" t="s">
        <v>320</v>
      </c>
      <c r="C19" s="129" t="s">
        <v>683</v>
      </c>
      <c r="D19" s="128" t="s">
        <v>684</v>
      </c>
      <c r="E19" s="128" t="s">
        <v>685</v>
      </c>
      <c r="F19" s="128" t="s">
        <v>686</v>
      </c>
      <c r="G19" s="142">
        <v>43466</v>
      </c>
      <c r="H19" s="142">
        <v>43830</v>
      </c>
      <c r="I19" s="490">
        <v>82756</v>
      </c>
      <c r="J19" s="218">
        <v>10000</v>
      </c>
      <c r="K19" s="220">
        <f>J19-I19</f>
        <v>-72756</v>
      </c>
      <c r="L19" s="249">
        <f>IFERROR(K19/I19*100,0)</f>
        <v>-87.916284015660494</v>
      </c>
      <c r="M19" s="249">
        <f>IFERROR(J19/$J$21*100,0)</f>
        <v>13.333333333333334</v>
      </c>
      <c r="N19" s="250"/>
      <c r="O19" s="251">
        <f>IFERROR(N19/J19*100,)</f>
        <v>0</v>
      </c>
      <c r="P19" s="128" t="s">
        <v>444</v>
      </c>
      <c r="Q19" s="141"/>
    </row>
    <row r="20" spans="1:17" ht="110.25" x14ac:dyDescent="0.25">
      <c r="A20" s="539"/>
      <c r="B20" s="539"/>
      <c r="C20" s="129" t="s">
        <v>887</v>
      </c>
      <c r="D20" s="128" t="s">
        <v>888</v>
      </c>
      <c r="E20" s="128" t="s">
        <v>685</v>
      </c>
      <c r="F20" s="128" t="s">
        <v>687</v>
      </c>
      <c r="G20" s="142">
        <v>43466</v>
      </c>
      <c r="H20" s="142">
        <v>43830</v>
      </c>
      <c r="I20" s="492"/>
      <c r="J20" s="218">
        <v>65000</v>
      </c>
      <c r="K20" s="220">
        <f t="shared" ref="K20" si="0">J20-I20</f>
        <v>65000</v>
      </c>
      <c r="L20" s="249">
        <f t="shared" ref="L20" si="1">IFERROR(K20/I20*100,0)</f>
        <v>0</v>
      </c>
      <c r="M20" s="249">
        <f>IFERROR(J20/$J$21*100,0)</f>
        <v>86.666666666666671</v>
      </c>
      <c r="N20" s="250"/>
      <c r="O20" s="251">
        <f t="shared" ref="O20:O21" si="2">IFERROR(N20/J20*100,)</f>
        <v>0</v>
      </c>
      <c r="P20" s="128" t="s">
        <v>444</v>
      </c>
    </row>
    <row r="21" spans="1:17" s="3" customFormat="1" ht="24.75" customHeight="1" x14ac:dyDescent="0.25">
      <c r="A21" s="500" t="s">
        <v>3</v>
      </c>
      <c r="B21" s="501"/>
      <c r="C21" s="501"/>
      <c r="D21" s="501"/>
      <c r="E21" s="501"/>
      <c r="F21" s="501"/>
      <c r="G21" s="501"/>
      <c r="H21" s="502"/>
      <c r="I21" s="253">
        <f>SUM(I19:I20)</f>
        <v>82756</v>
      </c>
      <c r="J21" s="253">
        <f>SUM(J19:J20)</f>
        <v>75000</v>
      </c>
      <c r="K21" s="254">
        <f>J21-I21</f>
        <v>-7756</v>
      </c>
      <c r="L21" s="255">
        <f>IFERROR(K21/I21*100,0)</f>
        <v>-9.3721301174537199</v>
      </c>
      <c r="M21" s="255">
        <f>IFERROR(J21/$J$21*100,0)</f>
        <v>100</v>
      </c>
      <c r="N21" s="256">
        <f>SUM(N19:N20)</f>
        <v>0</v>
      </c>
      <c r="O21" s="257">
        <f t="shared" si="2"/>
        <v>0</v>
      </c>
      <c r="P21" s="257"/>
    </row>
    <row r="22" spans="1:17" ht="21" x14ac:dyDescent="0.35">
      <c r="A22" s="266" t="s">
        <v>147</v>
      </c>
      <c r="B22" s="266"/>
      <c r="C22" s="266"/>
      <c r="D22" s="266"/>
      <c r="E22" s="266"/>
      <c r="F22" s="266"/>
      <c r="G22" s="266"/>
      <c r="H22" s="266"/>
      <c r="I22" s="328">
        <f>'Quadro Geral'!I26</f>
        <v>82756</v>
      </c>
      <c r="J22" s="328">
        <f>'Quadro Geral'!J26</f>
        <v>75500</v>
      </c>
      <c r="K22" s="266"/>
      <c r="L22" s="266"/>
      <c r="M22" s="266"/>
      <c r="N22" s="266"/>
      <c r="O22" s="266"/>
      <c r="P22" s="266"/>
    </row>
    <row r="23" spans="1:17" ht="36" customHeight="1" x14ac:dyDescent="0.25">
      <c r="A23" s="275" t="s">
        <v>260</v>
      </c>
      <c r="B23" s="276"/>
      <c r="C23" s="276"/>
      <c r="D23" s="276"/>
      <c r="E23" s="276"/>
      <c r="F23" s="276"/>
      <c r="G23" s="276"/>
      <c r="H23" s="276"/>
      <c r="I23" s="276"/>
      <c r="J23" s="276"/>
      <c r="K23" s="276"/>
      <c r="L23" s="276"/>
      <c r="M23" s="276"/>
      <c r="N23" s="276"/>
      <c r="O23" s="276"/>
      <c r="P23" s="277"/>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48">
    <mergeCell ref="B28:G28"/>
    <mergeCell ref="B29:G29"/>
    <mergeCell ref="B19:B20"/>
    <mergeCell ref="A19:A20"/>
    <mergeCell ref="A24:P24"/>
    <mergeCell ref="A25:G25"/>
    <mergeCell ref="B26:G26"/>
    <mergeCell ref="B27:G27"/>
    <mergeCell ref="A21:H21"/>
    <mergeCell ref="I19:I20"/>
    <mergeCell ref="J17:J18"/>
    <mergeCell ref="K17:K18"/>
    <mergeCell ref="L17:L18"/>
    <mergeCell ref="N17:N18"/>
    <mergeCell ref="O17:O18"/>
    <mergeCell ref="I17:I18"/>
    <mergeCell ref="A15:P15"/>
    <mergeCell ref="A16:A18"/>
    <mergeCell ref="B16:F16"/>
    <mergeCell ref="G16:H16"/>
    <mergeCell ref="I16:J16"/>
    <mergeCell ref="K16:L16"/>
    <mergeCell ref="M16:M18"/>
    <mergeCell ref="N16:O16"/>
    <mergeCell ref="P16:P18"/>
    <mergeCell ref="B17:B18"/>
    <mergeCell ref="C17:D17"/>
    <mergeCell ref="E17:E18"/>
    <mergeCell ref="F17:F18"/>
    <mergeCell ref="G17:G18"/>
    <mergeCell ref="H17:H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26"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topLeftCell="D8" zoomScale="59" zoomScaleNormal="59"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33.28515625" style="213" customWidth="1"/>
    <col min="4" max="4" width="46.1406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4.71093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673</v>
      </c>
      <c r="I7" s="480"/>
      <c r="J7" s="480"/>
      <c r="K7" s="480"/>
      <c r="L7" s="480"/>
      <c r="M7" s="480"/>
      <c r="N7" s="480"/>
      <c r="O7" s="480"/>
      <c r="P7" s="480"/>
    </row>
    <row r="8" spans="1:17" ht="54" customHeight="1" x14ac:dyDescent="0.25">
      <c r="A8" s="476" t="s">
        <v>199</v>
      </c>
      <c r="B8" s="476"/>
      <c r="C8" s="476"/>
      <c r="D8" s="476"/>
      <c r="E8" s="476"/>
      <c r="F8" s="476"/>
      <c r="G8" s="476"/>
      <c r="H8" s="480" t="s">
        <v>444</v>
      </c>
      <c r="I8" s="480"/>
      <c r="J8" s="480"/>
      <c r="K8" s="480"/>
      <c r="L8" s="480"/>
      <c r="M8" s="480"/>
      <c r="N8" s="480"/>
      <c r="O8" s="480"/>
      <c r="P8" s="480"/>
    </row>
    <row r="9" spans="1:17" ht="54" customHeight="1" x14ac:dyDescent="0.25">
      <c r="A9" s="476" t="s">
        <v>220</v>
      </c>
      <c r="B9" s="476"/>
      <c r="C9" s="476"/>
      <c r="D9" s="476"/>
      <c r="E9" s="476"/>
      <c r="F9" s="476"/>
      <c r="G9" s="476"/>
      <c r="H9" s="541" t="s">
        <v>387</v>
      </c>
      <c r="I9" s="541"/>
      <c r="J9" s="541"/>
      <c r="K9" s="541"/>
      <c r="L9" s="541"/>
      <c r="M9" s="541"/>
      <c r="N9" s="541"/>
      <c r="O9" s="541"/>
      <c r="P9" s="541"/>
    </row>
    <row r="10" spans="1:17" ht="54" customHeight="1" x14ac:dyDescent="0.25">
      <c r="A10" s="476" t="s">
        <v>200</v>
      </c>
      <c r="B10" s="476"/>
      <c r="C10" s="476"/>
      <c r="D10" s="476"/>
      <c r="E10" s="476"/>
      <c r="F10" s="476"/>
      <c r="G10" s="540"/>
      <c r="H10" s="480" t="s">
        <v>688</v>
      </c>
      <c r="I10" s="480"/>
      <c r="J10" s="480"/>
      <c r="K10" s="480"/>
      <c r="L10" s="480"/>
      <c r="M10" s="480"/>
      <c r="N10" s="480"/>
      <c r="O10" s="480"/>
      <c r="P10" s="480"/>
      <c r="Q10" s="353"/>
    </row>
    <row r="11" spans="1:17" ht="54" customHeight="1" x14ac:dyDescent="0.25">
      <c r="A11" s="476" t="s">
        <v>221</v>
      </c>
      <c r="B11" s="476"/>
      <c r="C11" s="476"/>
      <c r="D11" s="476"/>
      <c r="E11" s="476"/>
      <c r="F11" s="476"/>
      <c r="G11" s="540"/>
      <c r="H11" s="480" t="s">
        <v>348</v>
      </c>
      <c r="I11" s="480"/>
      <c r="J11" s="480"/>
      <c r="K11" s="480"/>
      <c r="L11" s="480"/>
      <c r="M11" s="480"/>
      <c r="N11" s="480"/>
      <c r="O11" s="480"/>
      <c r="P11" s="480"/>
      <c r="Q11" s="353"/>
    </row>
    <row r="12" spans="1:17" ht="54" customHeight="1" x14ac:dyDescent="0.25">
      <c r="A12" s="476" t="s">
        <v>201</v>
      </c>
      <c r="B12" s="476"/>
      <c r="C12" s="476"/>
      <c r="D12" s="476"/>
      <c r="E12" s="476"/>
      <c r="F12" s="476"/>
      <c r="G12" s="540"/>
      <c r="H12" s="480" t="s">
        <v>89</v>
      </c>
      <c r="I12" s="480"/>
      <c r="J12" s="480"/>
      <c r="K12" s="480"/>
      <c r="L12" s="480"/>
      <c r="M12" s="480"/>
      <c r="N12" s="480"/>
      <c r="O12" s="480"/>
      <c r="P12" s="480"/>
      <c r="Q12" s="354"/>
    </row>
    <row r="13" spans="1:17" ht="54" customHeight="1" x14ac:dyDescent="0.25">
      <c r="A13" s="476" t="s">
        <v>283</v>
      </c>
      <c r="B13" s="476"/>
      <c r="C13" s="476"/>
      <c r="D13" s="476"/>
      <c r="E13" s="476"/>
      <c r="F13" s="476"/>
      <c r="G13" s="540"/>
      <c r="H13" s="480" t="s">
        <v>59</v>
      </c>
      <c r="I13" s="480"/>
      <c r="J13" s="480"/>
      <c r="K13" s="480"/>
      <c r="L13" s="480"/>
      <c r="M13" s="480"/>
      <c r="N13" s="480"/>
      <c r="O13" s="480"/>
      <c r="P13" s="480"/>
      <c r="Q13" s="354"/>
    </row>
    <row r="14" spans="1:17" ht="54" customHeight="1" x14ac:dyDescent="0.25">
      <c r="A14" s="391" t="s">
        <v>222</v>
      </c>
      <c r="B14" s="391"/>
      <c r="C14" s="391"/>
      <c r="D14" s="391"/>
      <c r="E14" s="391"/>
      <c r="F14" s="391"/>
      <c r="G14" s="493"/>
      <c r="H14" s="480" t="s">
        <v>378</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542"/>
      <c r="I15" s="542"/>
      <c r="J15" s="542"/>
      <c r="K15" s="542"/>
      <c r="L15" s="542"/>
      <c r="M15" s="542"/>
      <c r="N15" s="542"/>
      <c r="O15" s="542"/>
      <c r="P15" s="542"/>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78.75" x14ac:dyDescent="0.25">
      <c r="A19" s="129">
        <v>1</v>
      </c>
      <c r="B19" s="128" t="s">
        <v>689</v>
      </c>
      <c r="C19" s="129" t="s">
        <v>690</v>
      </c>
      <c r="D19" s="128" t="s">
        <v>691</v>
      </c>
      <c r="E19" s="128" t="s">
        <v>692</v>
      </c>
      <c r="F19" s="128" t="s">
        <v>693</v>
      </c>
      <c r="G19" s="142">
        <v>43466</v>
      </c>
      <c r="H19" s="142">
        <v>43830</v>
      </c>
      <c r="I19" s="543">
        <v>30000</v>
      </c>
      <c r="J19" s="324">
        <v>10000</v>
      </c>
      <c r="K19" s="220">
        <f>J19-I19</f>
        <v>-20000</v>
      </c>
      <c r="L19" s="249">
        <f>IFERROR(K19/I19*100,0)</f>
        <v>-66.666666666666657</v>
      </c>
      <c r="M19" s="249">
        <f>IFERROR(J19/$J$21*100,0)</f>
        <v>32.258064516129032</v>
      </c>
      <c r="N19" s="250"/>
      <c r="O19" s="251">
        <f>IFERROR(N19/J19*100,)</f>
        <v>0</v>
      </c>
      <c r="P19" s="128" t="s">
        <v>444</v>
      </c>
      <c r="Q19" s="141"/>
    </row>
    <row r="20" spans="1:17" ht="78.75" x14ac:dyDescent="0.25">
      <c r="A20" s="129">
        <v>2</v>
      </c>
      <c r="B20" s="128" t="s">
        <v>820</v>
      </c>
      <c r="C20" s="128" t="s">
        <v>821</v>
      </c>
      <c r="D20" s="252" t="s">
        <v>822</v>
      </c>
      <c r="E20" s="128" t="s">
        <v>692</v>
      </c>
      <c r="F20" s="128" t="s">
        <v>693</v>
      </c>
      <c r="G20" s="142">
        <v>43466</v>
      </c>
      <c r="H20" s="142">
        <v>43830</v>
      </c>
      <c r="I20" s="544"/>
      <c r="J20" s="324">
        <v>21000</v>
      </c>
      <c r="K20" s="220">
        <f t="shared" ref="K20" si="0">J20-I20</f>
        <v>21000</v>
      </c>
      <c r="L20" s="249">
        <f t="shared" ref="L20" si="1">IFERROR(K20/I20*100,0)</f>
        <v>0</v>
      </c>
      <c r="M20" s="249">
        <f>IFERROR(J20/$J$21*100,0)</f>
        <v>67.741935483870961</v>
      </c>
      <c r="N20" s="250"/>
      <c r="O20" s="251">
        <f t="shared" ref="O20:O21" si="2">IFERROR(N20/J20*100,)</f>
        <v>0</v>
      </c>
      <c r="P20" s="128" t="s">
        <v>444</v>
      </c>
    </row>
    <row r="21" spans="1:17" s="3" customFormat="1" ht="24.75" customHeight="1" x14ac:dyDescent="0.25">
      <c r="A21" s="500" t="s">
        <v>3</v>
      </c>
      <c r="B21" s="501"/>
      <c r="C21" s="501"/>
      <c r="D21" s="501"/>
      <c r="E21" s="501"/>
      <c r="F21" s="501"/>
      <c r="G21" s="501"/>
      <c r="H21" s="502"/>
      <c r="I21" s="253">
        <f>SUM(I19:I20)</f>
        <v>30000</v>
      </c>
      <c r="J21" s="253">
        <f>SUM(J19:J20)</f>
        <v>31000</v>
      </c>
      <c r="K21" s="254">
        <f>J21-I21</f>
        <v>1000</v>
      </c>
      <c r="L21" s="255">
        <f>IFERROR(K21/I21*100,0)</f>
        <v>3.3333333333333335</v>
      </c>
      <c r="M21" s="255">
        <f>IFERROR(J21/$J$21*100,0)</f>
        <v>100</v>
      </c>
      <c r="N21" s="256">
        <f>SUM(N19:N20)</f>
        <v>0</v>
      </c>
      <c r="O21" s="257">
        <f t="shared" si="2"/>
        <v>0</v>
      </c>
      <c r="P21" s="257"/>
    </row>
    <row r="22" spans="1:17" ht="21" x14ac:dyDescent="0.35">
      <c r="A22" s="266" t="s">
        <v>147</v>
      </c>
      <c r="B22" s="266"/>
      <c r="C22" s="266"/>
      <c r="D22" s="266"/>
      <c r="E22" s="266"/>
      <c r="F22" s="266"/>
      <c r="G22" s="266"/>
      <c r="H22" s="266"/>
      <c r="I22" s="328">
        <f>'Quadro Geral'!I27</f>
        <v>30000</v>
      </c>
      <c r="J22" s="328">
        <f>'Quadro Geral'!J27</f>
        <v>31000</v>
      </c>
      <c r="K22" s="266"/>
      <c r="L22" s="266"/>
      <c r="M22" s="266"/>
      <c r="N22" s="266"/>
      <c r="O22" s="266"/>
      <c r="P22" s="266"/>
    </row>
    <row r="23" spans="1:17" ht="36" customHeight="1" x14ac:dyDescent="0.25">
      <c r="A23" s="493" t="s">
        <v>260</v>
      </c>
      <c r="B23" s="494"/>
      <c r="C23" s="494"/>
      <c r="D23" s="494"/>
      <c r="E23" s="494"/>
      <c r="F23" s="494"/>
      <c r="G23" s="494"/>
      <c r="H23" s="494"/>
      <c r="I23" s="494"/>
      <c r="J23" s="494"/>
      <c r="K23" s="494"/>
      <c r="L23" s="494"/>
      <c r="M23" s="494"/>
      <c r="N23" s="494"/>
      <c r="O23" s="494"/>
      <c r="P23" s="495"/>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47">
    <mergeCell ref="B28:G28"/>
    <mergeCell ref="B29:G29"/>
    <mergeCell ref="A23:P23"/>
    <mergeCell ref="A24:P24"/>
    <mergeCell ref="A25:G25"/>
    <mergeCell ref="B26:G26"/>
    <mergeCell ref="B27:G27"/>
    <mergeCell ref="N17:N18"/>
    <mergeCell ref="O17:O18"/>
    <mergeCell ref="A21:H21"/>
    <mergeCell ref="C17:D17"/>
    <mergeCell ref="E17:E18"/>
    <mergeCell ref="F17:F18"/>
    <mergeCell ref="G17:G18"/>
    <mergeCell ref="H17:H18"/>
    <mergeCell ref="I19:I20"/>
    <mergeCell ref="A14:G14"/>
    <mergeCell ref="H14:P14"/>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A6:P6"/>
    <mergeCell ref="A7:G7"/>
    <mergeCell ref="H7:P7"/>
    <mergeCell ref="A8:G8"/>
    <mergeCell ref="H8:P8"/>
    <mergeCell ref="A12:G12"/>
    <mergeCell ref="H12:P12"/>
    <mergeCell ref="A13:G13"/>
    <mergeCell ref="A9:G9"/>
    <mergeCell ref="H9:P9"/>
    <mergeCell ref="A10:G10"/>
    <mergeCell ref="H10:P10"/>
    <mergeCell ref="A11:G11"/>
    <mergeCell ref="H11:P11"/>
    <mergeCell ref="H13:P13"/>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1"/>
  <sheetViews>
    <sheetView showGridLines="0" topLeftCell="F17" zoomScale="59" zoomScaleNormal="59" zoomScaleSheetLayoutView="80" workbookViewId="0">
      <selection activeCell="H19" sqref="H19"/>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64.57031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694</v>
      </c>
      <c r="I7" s="480"/>
      <c r="J7" s="480"/>
      <c r="K7" s="480"/>
      <c r="L7" s="480"/>
      <c r="M7" s="480"/>
      <c r="N7" s="480"/>
      <c r="O7" s="480"/>
      <c r="P7" s="480"/>
    </row>
    <row r="8" spans="1:17" ht="54" customHeight="1" x14ac:dyDescent="0.25">
      <c r="A8" s="476" t="s">
        <v>199</v>
      </c>
      <c r="B8" s="476"/>
      <c r="C8" s="476"/>
      <c r="D8" s="476"/>
      <c r="E8" s="476"/>
      <c r="F8" s="476"/>
      <c r="G8" s="476"/>
      <c r="H8" s="545" t="s">
        <v>695</v>
      </c>
      <c r="I8" s="545"/>
      <c r="J8" s="545"/>
      <c r="K8" s="545"/>
      <c r="L8" s="545"/>
      <c r="M8" s="545"/>
      <c r="N8" s="545"/>
      <c r="O8" s="545"/>
      <c r="P8" s="545"/>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545" t="s">
        <v>322</v>
      </c>
      <c r="I10" s="545"/>
      <c r="J10" s="545"/>
      <c r="K10" s="545"/>
      <c r="L10" s="545"/>
      <c r="M10" s="545"/>
      <c r="N10" s="545"/>
      <c r="O10" s="545"/>
      <c r="P10" s="545"/>
      <c r="Q10" s="353"/>
    </row>
    <row r="11" spans="1:17" ht="54" customHeight="1" x14ac:dyDescent="0.25">
      <c r="A11" s="476" t="s">
        <v>221</v>
      </c>
      <c r="B11" s="476"/>
      <c r="C11" s="476"/>
      <c r="D11" s="476"/>
      <c r="E11" s="476"/>
      <c r="F11" s="476"/>
      <c r="G11" s="476"/>
      <c r="H11" s="545" t="s">
        <v>349</v>
      </c>
      <c r="I11" s="545"/>
      <c r="J11" s="545"/>
      <c r="K11" s="545"/>
      <c r="L11" s="545"/>
      <c r="M11" s="545"/>
      <c r="N11" s="545"/>
      <c r="O11" s="545"/>
      <c r="P11" s="545"/>
      <c r="Q11" s="353"/>
    </row>
    <row r="12" spans="1:17" ht="54" customHeight="1" x14ac:dyDescent="0.25">
      <c r="A12" s="476" t="s">
        <v>201</v>
      </c>
      <c r="B12" s="476"/>
      <c r="C12" s="476"/>
      <c r="D12" s="476"/>
      <c r="E12" s="476"/>
      <c r="F12" s="476"/>
      <c r="G12" s="476"/>
      <c r="H12" s="545" t="s">
        <v>78</v>
      </c>
      <c r="I12" s="545"/>
      <c r="J12" s="545"/>
      <c r="K12" s="545"/>
      <c r="L12" s="545"/>
      <c r="M12" s="545"/>
      <c r="N12" s="545"/>
      <c r="O12" s="545"/>
      <c r="P12" s="545"/>
      <c r="Q12" s="354"/>
    </row>
    <row r="13" spans="1:17" ht="54" customHeight="1" x14ac:dyDescent="0.25">
      <c r="A13" s="476" t="s">
        <v>283</v>
      </c>
      <c r="B13" s="476"/>
      <c r="C13" s="476"/>
      <c r="D13" s="476"/>
      <c r="E13" s="476"/>
      <c r="F13" s="476"/>
      <c r="G13" s="476"/>
      <c r="H13" s="545" t="s">
        <v>100</v>
      </c>
      <c r="I13" s="545"/>
      <c r="J13" s="545"/>
      <c r="K13" s="545"/>
      <c r="L13" s="545"/>
      <c r="M13" s="545"/>
      <c r="N13" s="545"/>
      <c r="O13" s="545"/>
      <c r="P13" s="545"/>
      <c r="Q13" s="354"/>
    </row>
    <row r="14" spans="1:17" ht="54" customHeight="1" x14ac:dyDescent="0.25">
      <c r="A14" s="391" t="s">
        <v>222</v>
      </c>
      <c r="B14" s="391"/>
      <c r="C14" s="391"/>
      <c r="D14" s="391"/>
      <c r="E14" s="391"/>
      <c r="F14" s="391"/>
      <c r="G14" s="391"/>
      <c r="H14" s="545" t="s">
        <v>379</v>
      </c>
      <c r="I14" s="545"/>
      <c r="J14" s="545"/>
      <c r="K14" s="545"/>
      <c r="L14" s="545"/>
      <c r="M14" s="545"/>
      <c r="N14" s="545"/>
      <c r="O14" s="545"/>
      <c r="P14" s="545"/>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346.5" x14ac:dyDescent="0.25">
      <c r="A19" s="129">
        <v>1</v>
      </c>
      <c r="B19" s="128" t="s">
        <v>696</v>
      </c>
      <c r="C19" s="129" t="s">
        <v>697</v>
      </c>
      <c r="D19" s="128" t="s">
        <v>698</v>
      </c>
      <c r="E19" s="128" t="s">
        <v>699</v>
      </c>
      <c r="F19" s="128" t="s">
        <v>700</v>
      </c>
      <c r="G19" s="142">
        <v>43466</v>
      </c>
      <c r="H19" s="142">
        <v>43830</v>
      </c>
      <c r="I19" s="490">
        <v>60000</v>
      </c>
      <c r="J19" s="490">
        <v>60000</v>
      </c>
      <c r="K19" s="220">
        <f>J19-I19</f>
        <v>0</v>
      </c>
      <c r="L19" s="249">
        <f>IFERROR(K19/I19*100,0)</f>
        <v>0</v>
      </c>
      <c r="M19" s="249">
        <f>IFERROR(J19/$J$22*100,0)</f>
        <v>100</v>
      </c>
      <c r="N19" s="250"/>
      <c r="O19" s="251">
        <f>IFERROR(N19/J19*100,)</f>
        <v>0</v>
      </c>
      <c r="P19" s="128" t="s">
        <v>695</v>
      </c>
      <c r="Q19" s="141"/>
    </row>
    <row r="20" spans="1:17" ht="204.75" x14ac:dyDescent="0.25">
      <c r="A20" s="129">
        <v>2</v>
      </c>
      <c r="B20" s="128" t="s">
        <v>701</v>
      </c>
      <c r="C20" s="128" t="s">
        <v>702</v>
      </c>
      <c r="D20" s="128" t="s">
        <v>703</v>
      </c>
      <c r="E20" s="128" t="s">
        <v>704</v>
      </c>
      <c r="F20" s="128" t="s">
        <v>705</v>
      </c>
      <c r="G20" s="142">
        <v>43466</v>
      </c>
      <c r="H20" s="142">
        <v>43830</v>
      </c>
      <c r="I20" s="491"/>
      <c r="J20" s="491"/>
      <c r="K20" s="220">
        <f t="shared" ref="K20:K21" si="0">J20-I20</f>
        <v>0</v>
      </c>
      <c r="L20" s="249">
        <f t="shared" ref="L20:L21" si="1">IFERROR(K20/I20*100,0)</f>
        <v>0</v>
      </c>
      <c r="M20" s="249">
        <f>IFERROR(J20/$J$22*100,0)</f>
        <v>0</v>
      </c>
      <c r="N20" s="250"/>
      <c r="O20" s="251">
        <f t="shared" ref="O20:O22" si="2">IFERROR(N20/J20*100,)</f>
        <v>0</v>
      </c>
      <c r="P20" s="128" t="s">
        <v>695</v>
      </c>
    </row>
    <row r="21" spans="1:17" ht="78.75" x14ac:dyDescent="0.25">
      <c r="A21" s="129">
        <v>3</v>
      </c>
      <c r="B21" s="128" t="s">
        <v>817</v>
      </c>
      <c r="C21" s="128" t="s">
        <v>861</v>
      </c>
      <c r="D21" s="128" t="s">
        <v>862</v>
      </c>
      <c r="E21" s="128" t="s">
        <v>818</v>
      </c>
      <c r="F21" s="128" t="s">
        <v>819</v>
      </c>
      <c r="G21" s="142">
        <v>43466</v>
      </c>
      <c r="H21" s="142">
        <v>43830</v>
      </c>
      <c r="I21" s="492"/>
      <c r="J21" s="492"/>
      <c r="K21" s="220">
        <f t="shared" si="0"/>
        <v>0</v>
      </c>
      <c r="L21" s="249">
        <f t="shared" si="1"/>
        <v>0</v>
      </c>
      <c r="M21" s="249">
        <f>IFERROR(J21/$J$22*100,0)</f>
        <v>0</v>
      </c>
      <c r="N21" s="250"/>
      <c r="O21" s="251">
        <f t="shared" si="2"/>
        <v>0</v>
      </c>
      <c r="P21" s="128"/>
    </row>
    <row r="22" spans="1:17" s="3" customFormat="1" ht="24.75" customHeight="1" x14ac:dyDescent="0.25">
      <c r="A22" s="500" t="s">
        <v>3</v>
      </c>
      <c r="B22" s="501"/>
      <c r="C22" s="501"/>
      <c r="D22" s="501"/>
      <c r="E22" s="501"/>
      <c r="F22" s="501"/>
      <c r="G22" s="501"/>
      <c r="H22" s="502"/>
      <c r="I22" s="253">
        <f>SUM(I19:I21)</f>
        <v>60000</v>
      </c>
      <c r="J22" s="253">
        <f>SUM(J19:J21)</f>
        <v>60000</v>
      </c>
      <c r="K22" s="254">
        <f>J22-I22</f>
        <v>0</v>
      </c>
      <c r="L22" s="255">
        <f>IFERROR(K22/I22*100,0)</f>
        <v>0</v>
      </c>
      <c r="M22" s="255">
        <f>IFERROR(J22/$J$22*100,0)</f>
        <v>100</v>
      </c>
      <c r="N22" s="256">
        <f>SUM(N19:N21)</f>
        <v>0</v>
      </c>
      <c r="O22" s="257">
        <f t="shared" si="2"/>
        <v>0</v>
      </c>
      <c r="P22" s="257"/>
    </row>
    <row r="23" spans="1:17" ht="21" x14ac:dyDescent="0.35">
      <c r="A23" s="266" t="s">
        <v>147</v>
      </c>
      <c r="B23" s="266"/>
      <c r="C23" s="266"/>
      <c r="D23" s="266"/>
      <c r="E23" s="266"/>
      <c r="F23" s="266"/>
      <c r="G23" s="266"/>
      <c r="H23" s="266"/>
      <c r="I23" s="328">
        <f>'Quadro Geral'!I28</f>
        <v>60000</v>
      </c>
      <c r="J23" s="328">
        <f>'Quadro Geral'!J28</f>
        <v>60000</v>
      </c>
      <c r="K23" s="266"/>
      <c r="L23" s="266"/>
      <c r="M23" s="266"/>
      <c r="N23" s="266"/>
      <c r="O23" s="266"/>
      <c r="P23" s="266"/>
    </row>
    <row r="24" spans="1:17" ht="36" customHeight="1" x14ac:dyDescent="0.25">
      <c r="A24" s="493" t="s">
        <v>260</v>
      </c>
      <c r="B24" s="494"/>
      <c r="C24" s="494"/>
      <c r="D24" s="494"/>
      <c r="E24" s="494"/>
      <c r="F24" s="494"/>
      <c r="G24" s="494"/>
      <c r="H24" s="494"/>
      <c r="I24" s="494"/>
      <c r="J24" s="494"/>
      <c r="K24" s="494"/>
      <c r="L24" s="494"/>
      <c r="M24" s="494"/>
      <c r="N24" s="494"/>
      <c r="O24" s="494"/>
      <c r="P24" s="495"/>
    </row>
    <row r="25" spans="1:17" ht="95.25" customHeight="1" x14ac:dyDescent="0.25">
      <c r="A25" s="496"/>
      <c r="B25" s="497"/>
      <c r="C25" s="497"/>
      <c r="D25" s="497"/>
      <c r="E25" s="497"/>
      <c r="F25" s="497"/>
      <c r="G25" s="497"/>
      <c r="H25" s="497"/>
      <c r="I25" s="497"/>
      <c r="J25" s="497"/>
      <c r="K25" s="497"/>
      <c r="L25" s="497"/>
      <c r="M25" s="497"/>
      <c r="N25" s="497"/>
      <c r="O25" s="497"/>
      <c r="P25" s="498"/>
    </row>
    <row r="26" spans="1:17" ht="15" hidden="1" customHeight="1" x14ac:dyDescent="0.25">
      <c r="A26" s="499" t="s">
        <v>12</v>
      </c>
      <c r="B26" s="499"/>
      <c r="C26" s="499"/>
      <c r="D26" s="499"/>
      <c r="E26" s="499"/>
      <c r="F26" s="499"/>
      <c r="G26" s="499"/>
      <c r="H26" s="258"/>
      <c r="I26" s="258"/>
      <c r="J26" s="258"/>
      <c r="K26" s="258"/>
      <c r="L26" s="258"/>
      <c r="M26" s="258"/>
      <c r="N26" s="258"/>
      <c r="O26" s="258"/>
      <c r="P26" s="258"/>
    </row>
    <row r="27" spans="1:17" ht="15" hidden="1" customHeight="1" x14ac:dyDescent="0.25">
      <c r="A27" s="259" t="s">
        <v>16</v>
      </c>
      <c r="B27" s="489" t="s">
        <v>20</v>
      </c>
      <c r="C27" s="489"/>
      <c r="D27" s="489"/>
      <c r="E27" s="489"/>
      <c r="F27" s="489"/>
      <c r="G27" s="489"/>
      <c r="N27" s="213"/>
      <c r="O27" s="213"/>
      <c r="P27" s="213"/>
    </row>
    <row r="28" spans="1:17" ht="15" hidden="1" customHeight="1" x14ac:dyDescent="0.25">
      <c r="A28" s="259" t="s">
        <v>17</v>
      </c>
      <c r="B28" s="489" t="s">
        <v>13</v>
      </c>
      <c r="C28" s="489"/>
      <c r="D28" s="489"/>
      <c r="E28" s="489"/>
      <c r="F28" s="489"/>
      <c r="G28" s="489"/>
      <c r="N28" s="213"/>
      <c r="O28" s="213"/>
      <c r="P28" s="213"/>
    </row>
    <row r="29" spans="1:17" ht="15" hidden="1" customHeight="1" x14ac:dyDescent="0.25">
      <c r="A29" s="259" t="s">
        <v>18</v>
      </c>
      <c r="B29" s="489" t="s">
        <v>14</v>
      </c>
      <c r="C29" s="489"/>
      <c r="D29" s="489"/>
      <c r="E29" s="489"/>
      <c r="F29" s="489"/>
      <c r="G29" s="489"/>
      <c r="N29" s="213"/>
      <c r="O29" s="213"/>
      <c r="P29" s="213"/>
    </row>
    <row r="30" spans="1:17" ht="15" hidden="1" customHeight="1" x14ac:dyDescent="0.25">
      <c r="A30" s="259" t="s">
        <v>19</v>
      </c>
      <c r="B30" s="489" t="s">
        <v>15</v>
      </c>
      <c r="C30" s="489"/>
      <c r="D30" s="489"/>
      <c r="E30" s="489"/>
      <c r="F30" s="489"/>
      <c r="G30" s="489"/>
      <c r="N30" s="213"/>
      <c r="O30" s="213"/>
      <c r="P30" s="213"/>
    </row>
    <row r="31" spans="1:17" ht="35.25" customHeight="1" x14ac:dyDescent="0.25"/>
  </sheetData>
  <sheetProtection formatCells="0" formatRows="0" insertRows="0" deleteRows="0"/>
  <mergeCells count="48">
    <mergeCell ref="A22:H22"/>
    <mergeCell ref="I19:I21"/>
    <mergeCell ref="J19:J21"/>
    <mergeCell ref="B29:G29"/>
    <mergeCell ref="B30:G30"/>
    <mergeCell ref="A24:P24"/>
    <mergeCell ref="A25:P25"/>
    <mergeCell ref="A26:G26"/>
    <mergeCell ref="B27:G27"/>
    <mergeCell ref="B28:G28"/>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4"/>
  <sheetViews>
    <sheetView showGridLines="0" topLeftCell="A18" zoomScale="59" zoomScaleNormal="59" zoomScaleSheetLayoutView="80" workbookViewId="0">
      <selection activeCell="H19" sqref="H19"/>
    </sheetView>
  </sheetViews>
  <sheetFormatPr defaultColWidth="9.140625" defaultRowHeight="15.75" x14ac:dyDescent="0.25"/>
  <cols>
    <col min="1" max="1" width="13" style="213" customWidth="1"/>
    <col min="2" max="2" width="55.140625" style="213" customWidth="1"/>
    <col min="3" max="3" width="30.5703125" style="213" customWidth="1"/>
    <col min="4" max="4" width="31.5703125" style="213" customWidth="1"/>
    <col min="5" max="5" width="30.5703125" style="213" customWidth="1"/>
    <col min="6" max="6" width="34.8554687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39.1406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299</v>
      </c>
      <c r="I7" s="480"/>
      <c r="J7" s="480"/>
      <c r="K7" s="480"/>
      <c r="L7" s="480"/>
      <c r="M7" s="480"/>
      <c r="N7" s="480"/>
      <c r="O7" s="480"/>
      <c r="P7" s="480"/>
    </row>
    <row r="8" spans="1:17" ht="54" customHeight="1" x14ac:dyDescent="0.25">
      <c r="A8" s="476" t="s">
        <v>199</v>
      </c>
      <c r="B8" s="476"/>
      <c r="C8" s="476"/>
      <c r="D8" s="476"/>
      <c r="E8" s="476"/>
      <c r="F8" s="476"/>
      <c r="G8" s="476"/>
      <c r="H8" s="480" t="s">
        <v>706</v>
      </c>
      <c r="I8" s="480"/>
      <c r="J8" s="480"/>
      <c r="K8" s="480"/>
      <c r="L8" s="480"/>
      <c r="M8" s="480"/>
      <c r="N8" s="480"/>
      <c r="O8" s="480"/>
      <c r="P8" s="480"/>
    </row>
    <row r="9" spans="1:17" ht="54" customHeight="1" x14ac:dyDescent="0.25">
      <c r="A9" s="476" t="s">
        <v>220</v>
      </c>
      <c r="B9" s="476"/>
      <c r="C9" s="476"/>
      <c r="D9" s="476"/>
      <c r="E9" s="476"/>
      <c r="F9" s="476"/>
      <c r="G9" s="476"/>
      <c r="H9" s="480" t="s">
        <v>387</v>
      </c>
      <c r="I9" s="480"/>
      <c r="J9" s="480"/>
      <c r="K9" s="480"/>
      <c r="L9" s="480"/>
      <c r="M9" s="480"/>
      <c r="N9" s="480"/>
      <c r="O9" s="480"/>
      <c r="P9" s="480"/>
    </row>
    <row r="10" spans="1:17" ht="54" customHeight="1" x14ac:dyDescent="0.25">
      <c r="A10" s="476" t="s">
        <v>200</v>
      </c>
      <c r="B10" s="476"/>
      <c r="C10" s="476"/>
      <c r="D10" s="476"/>
      <c r="E10" s="476"/>
      <c r="F10" s="476"/>
      <c r="G10" s="476"/>
      <c r="H10" s="480" t="s">
        <v>707</v>
      </c>
      <c r="I10" s="480"/>
      <c r="J10" s="480"/>
      <c r="K10" s="480"/>
      <c r="L10" s="480"/>
      <c r="M10" s="480"/>
      <c r="N10" s="480"/>
      <c r="O10" s="480"/>
      <c r="P10" s="480"/>
      <c r="Q10" s="270" t="s">
        <v>323</v>
      </c>
    </row>
    <row r="11" spans="1:17" ht="54" customHeight="1" x14ac:dyDescent="0.25">
      <c r="A11" s="476" t="s">
        <v>221</v>
      </c>
      <c r="B11" s="476"/>
      <c r="C11" s="476"/>
      <c r="D11" s="476"/>
      <c r="E11" s="476"/>
      <c r="F11" s="476"/>
      <c r="G11" s="476"/>
      <c r="H11" s="480" t="s">
        <v>708</v>
      </c>
      <c r="I11" s="480"/>
      <c r="J11" s="480"/>
      <c r="K11" s="480"/>
      <c r="L11" s="480"/>
      <c r="M11" s="480"/>
      <c r="N11" s="480"/>
      <c r="O11" s="480"/>
      <c r="P11" s="480"/>
      <c r="Q11" s="270" t="s">
        <v>350</v>
      </c>
    </row>
    <row r="12" spans="1:17" ht="54" customHeight="1" x14ac:dyDescent="0.25">
      <c r="A12" s="476" t="s">
        <v>201</v>
      </c>
      <c r="B12" s="476"/>
      <c r="C12" s="476"/>
      <c r="D12" s="476"/>
      <c r="E12" s="476"/>
      <c r="F12" s="476"/>
      <c r="G12" s="476"/>
      <c r="H12" s="480" t="s">
        <v>100</v>
      </c>
      <c r="I12" s="480"/>
      <c r="J12" s="480"/>
      <c r="K12" s="480"/>
      <c r="L12" s="480"/>
      <c r="M12" s="480"/>
      <c r="N12" s="480"/>
      <c r="O12" s="480"/>
      <c r="P12" s="480"/>
      <c r="Q12" s="271" t="s">
        <v>100</v>
      </c>
    </row>
    <row r="13" spans="1:17" ht="54" customHeight="1" x14ac:dyDescent="0.25">
      <c r="A13" s="476" t="s">
        <v>283</v>
      </c>
      <c r="B13" s="476"/>
      <c r="C13" s="476"/>
      <c r="D13" s="476"/>
      <c r="E13" s="476"/>
      <c r="F13" s="476"/>
      <c r="G13" s="476"/>
      <c r="H13" s="480" t="s">
        <v>87</v>
      </c>
      <c r="I13" s="480"/>
      <c r="J13" s="480"/>
      <c r="K13" s="480"/>
      <c r="L13" s="480"/>
      <c r="M13" s="480"/>
      <c r="N13" s="480"/>
      <c r="O13" s="480"/>
      <c r="P13" s="480"/>
      <c r="Q13" s="271" t="s">
        <v>87</v>
      </c>
    </row>
    <row r="14" spans="1:17" ht="54" customHeight="1" x14ac:dyDescent="0.25">
      <c r="A14" s="391" t="s">
        <v>222</v>
      </c>
      <c r="B14" s="391"/>
      <c r="C14" s="391"/>
      <c r="D14" s="391"/>
      <c r="E14" s="391"/>
      <c r="F14" s="391"/>
      <c r="G14" s="391"/>
      <c r="H14" s="480" t="s">
        <v>380</v>
      </c>
      <c r="I14" s="480"/>
      <c r="J14" s="480"/>
      <c r="K14" s="480"/>
      <c r="L14" s="480"/>
      <c r="M14" s="480"/>
      <c r="N14" s="480"/>
      <c r="O14" s="480"/>
      <c r="P14" s="480"/>
      <c r="Q14" s="270" t="s">
        <v>380</v>
      </c>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26" x14ac:dyDescent="0.25">
      <c r="A19" s="129">
        <v>1</v>
      </c>
      <c r="B19" s="128" t="s">
        <v>709</v>
      </c>
      <c r="C19" s="129" t="s">
        <v>710</v>
      </c>
      <c r="D19" s="128" t="s">
        <v>711</v>
      </c>
      <c r="E19" s="128" t="s">
        <v>712</v>
      </c>
      <c r="F19" s="128" t="s">
        <v>713</v>
      </c>
      <c r="G19" s="142">
        <v>43466</v>
      </c>
      <c r="H19" s="142">
        <v>43830</v>
      </c>
      <c r="I19" s="490">
        <v>270800</v>
      </c>
      <c r="J19" s="490">
        <v>284821</v>
      </c>
      <c r="K19" s="220">
        <f>J19-I19</f>
        <v>14021</v>
      </c>
      <c r="L19" s="249">
        <f>IFERROR(K19/I19*100,0)</f>
        <v>5.1776218611521418</v>
      </c>
      <c r="M19" s="249">
        <f t="shared" ref="M19:M25" si="0">IFERROR(J19/$J$25*100,0)</f>
        <v>100</v>
      </c>
      <c r="N19" s="250"/>
      <c r="O19" s="251">
        <f>IFERROR(N19/J19*100,)</f>
        <v>0</v>
      </c>
      <c r="P19" s="128" t="s">
        <v>706</v>
      </c>
      <c r="Q19" s="141"/>
    </row>
    <row r="20" spans="1:17" ht="78.75" x14ac:dyDescent="0.25">
      <c r="A20" s="129">
        <v>2</v>
      </c>
      <c r="B20" s="128" t="s">
        <v>714</v>
      </c>
      <c r="C20" s="129" t="s">
        <v>715</v>
      </c>
      <c r="D20" s="262" t="s">
        <v>716</v>
      </c>
      <c r="E20" s="128" t="s">
        <v>717</v>
      </c>
      <c r="F20" s="128" t="s">
        <v>718</v>
      </c>
      <c r="G20" s="142">
        <v>43466</v>
      </c>
      <c r="H20" s="142">
        <v>43830</v>
      </c>
      <c r="I20" s="491"/>
      <c r="J20" s="491"/>
      <c r="K20" s="220">
        <f t="shared" ref="K20:K24" si="1">J20-I20</f>
        <v>0</v>
      </c>
      <c r="L20" s="249">
        <f t="shared" ref="L20:L24" si="2">IFERROR(K20/I20*100,0)</f>
        <v>0</v>
      </c>
      <c r="M20" s="249">
        <f t="shared" si="0"/>
        <v>0</v>
      </c>
      <c r="N20" s="250"/>
      <c r="O20" s="251">
        <f t="shared" ref="O20:O25" si="3">IFERROR(N20/J20*100,)</f>
        <v>0</v>
      </c>
      <c r="P20" s="128" t="s">
        <v>706</v>
      </c>
    </row>
    <row r="21" spans="1:17" ht="117" customHeight="1" x14ac:dyDescent="0.25">
      <c r="A21" s="129">
        <v>3</v>
      </c>
      <c r="B21" s="128" t="s">
        <v>719</v>
      </c>
      <c r="C21" s="129" t="s">
        <v>720</v>
      </c>
      <c r="D21" s="128" t="s">
        <v>721</v>
      </c>
      <c r="E21" s="128" t="s">
        <v>722</v>
      </c>
      <c r="F21" s="128" t="s">
        <v>863</v>
      </c>
      <c r="G21" s="142">
        <v>43466</v>
      </c>
      <c r="H21" s="142">
        <v>43830</v>
      </c>
      <c r="I21" s="491"/>
      <c r="J21" s="491"/>
      <c r="K21" s="220">
        <f t="shared" si="1"/>
        <v>0</v>
      </c>
      <c r="L21" s="249">
        <f t="shared" si="2"/>
        <v>0</v>
      </c>
      <c r="M21" s="249">
        <f t="shared" si="0"/>
        <v>0</v>
      </c>
      <c r="N21" s="250"/>
      <c r="O21" s="251">
        <f t="shared" si="3"/>
        <v>0</v>
      </c>
      <c r="P21" s="128" t="s">
        <v>706</v>
      </c>
    </row>
    <row r="22" spans="1:17" ht="132" customHeight="1" x14ac:dyDescent="0.25">
      <c r="A22" s="129">
        <v>4</v>
      </c>
      <c r="B22" s="128" t="s">
        <v>865</v>
      </c>
      <c r="C22" s="129" t="s">
        <v>723</v>
      </c>
      <c r="D22" s="128" t="s">
        <v>724</v>
      </c>
      <c r="E22" s="128" t="s">
        <v>725</v>
      </c>
      <c r="F22" s="128" t="s">
        <v>842</v>
      </c>
      <c r="G22" s="142">
        <v>43466</v>
      </c>
      <c r="H22" s="142">
        <v>43830</v>
      </c>
      <c r="I22" s="491"/>
      <c r="J22" s="491"/>
      <c r="K22" s="220">
        <f t="shared" si="1"/>
        <v>0</v>
      </c>
      <c r="L22" s="249">
        <f t="shared" si="2"/>
        <v>0</v>
      </c>
      <c r="M22" s="249">
        <f t="shared" si="0"/>
        <v>0</v>
      </c>
      <c r="N22" s="250"/>
      <c r="O22" s="251">
        <f t="shared" si="3"/>
        <v>0</v>
      </c>
      <c r="P22" s="128" t="s">
        <v>706</v>
      </c>
    </row>
    <row r="23" spans="1:17" ht="122.25" customHeight="1" x14ac:dyDescent="0.25">
      <c r="A23" s="129">
        <v>5</v>
      </c>
      <c r="B23" s="128" t="s">
        <v>726</v>
      </c>
      <c r="C23" s="129" t="s">
        <v>727</v>
      </c>
      <c r="D23" s="128" t="s">
        <v>728</v>
      </c>
      <c r="E23" s="128" t="s">
        <v>729</v>
      </c>
      <c r="F23" s="128" t="s">
        <v>730</v>
      </c>
      <c r="G23" s="142">
        <v>43466</v>
      </c>
      <c r="H23" s="142">
        <v>43830</v>
      </c>
      <c r="I23" s="491"/>
      <c r="J23" s="491"/>
      <c r="K23" s="220">
        <f t="shared" si="1"/>
        <v>0</v>
      </c>
      <c r="L23" s="249">
        <f t="shared" si="2"/>
        <v>0</v>
      </c>
      <c r="M23" s="249">
        <f t="shared" si="0"/>
        <v>0</v>
      </c>
      <c r="N23" s="250"/>
      <c r="O23" s="251">
        <f t="shared" si="3"/>
        <v>0</v>
      </c>
      <c r="P23" s="128" t="s">
        <v>706</v>
      </c>
    </row>
    <row r="24" spans="1:17" ht="109.5" customHeight="1" x14ac:dyDescent="0.25">
      <c r="A24" s="129">
        <v>6</v>
      </c>
      <c r="B24" s="128" t="s">
        <v>731</v>
      </c>
      <c r="C24" s="129" t="s">
        <v>732</v>
      </c>
      <c r="D24" s="128" t="s">
        <v>733</v>
      </c>
      <c r="E24" s="128" t="s">
        <v>864</v>
      </c>
      <c r="F24" s="128" t="s">
        <v>734</v>
      </c>
      <c r="G24" s="142">
        <v>43466</v>
      </c>
      <c r="H24" s="142">
        <v>43830</v>
      </c>
      <c r="I24" s="492"/>
      <c r="J24" s="492"/>
      <c r="K24" s="220">
        <f t="shared" si="1"/>
        <v>0</v>
      </c>
      <c r="L24" s="249">
        <f t="shared" si="2"/>
        <v>0</v>
      </c>
      <c r="M24" s="249">
        <f t="shared" si="0"/>
        <v>0</v>
      </c>
      <c r="N24" s="250"/>
      <c r="O24" s="251">
        <f t="shared" si="3"/>
        <v>0</v>
      </c>
      <c r="P24" s="128" t="s">
        <v>706</v>
      </c>
    </row>
    <row r="25" spans="1:17" s="3" customFormat="1" ht="24.75" customHeight="1" x14ac:dyDescent="0.25">
      <c r="A25" s="500" t="s">
        <v>3</v>
      </c>
      <c r="B25" s="501"/>
      <c r="C25" s="501"/>
      <c r="D25" s="501"/>
      <c r="E25" s="501"/>
      <c r="F25" s="501"/>
      <c r="G25" s="501"/>
      <c r="H25" s="502"/>
      <c r="I25" s="253">
        <f>SUM(I19:I24)</f>
        <v>270800</v>
      </c>
      <c r="J25" s="253">
        <f>SUM(J19:J24)</f>
        <v>284821</v>
      </c>
      <c r="K25" s="254">
        <f>J25-I25</f>
        <v>14021</v>
      </c>
      <c r="L25" s="255">
        <f>IFERROR(K25/I25*100,0)</f>
        <v>5.1776218611521418</v>
      </c>
      <c r="M25" s="255">
        <f t="shared" si="0"/>
        <v>100</v>
      </c>
      <c r="N25" s="256">
        <f>SUM(N19:N24)</f>
        <v>0</v>
      </c>
      <c r="O25" s="257">
        <f t="shared" si="3"/>
        <v>0</v>
      </c>
      <c r="P25" s="257"/>
    </row>
    <row r="26" spans="1:17" ht="21" x14ac:dyDescent="0.35">
      <c r="A26" s="266" t="s">
        <v>147</v>
      </c>
      <c r="B26" s="266"/>
      <c r="C26" s="266"/>
      <c r="D26" s="266"/>
      <c r="E26" s="266"/>
      <c r="F26" s="266"/>
      <c r="G26" s="266"/>
      <c r="H26" s="266"/>
      <c r="I26" s="328">
        <f>'Quadro Geral'!I29</f>
        <v>272575</v>
      </c>
      <c r="J26" s="328">
        <f>'Quadro Geral'!J29</f>
        <v>284820.61</v>
      </c>
      <c r="K26" s="266"/>
      <c r="L26" s="266"/>
      <c r="M26" s="266"/>
      <c r="N26" s="266"/>
      <c r="O26" s="266"/>
      <c r="P26" s="266"/>
    </row>
    <row r="27" spans="1:17" ht="36" customHeight="1" x14ac:dyDescent="0.25">
      <c r="A27" s="493" t="s">
        <v>260</v>
      </c>
      <c r="B27" s="494"/>
      <c r="C27" s="494"/>
      <c r="D27" s="494"/>
      <c r="E27" s="494"/>
      <c r="F27" s="494"/>
      <c r="G27" s="494"/>
      <c r="H27" s="494"/>
      <c r="I27" s="494"/>
      <c r="J27" s="494"/>
      <c r="K27" s="494"/>
      <c r="L27" s="494"/>
      <c r="M27" s="494"/>
      <c r="N27" s="494"/>
      <c r="O27" s="494"/>
      <c r="P27" s="495"/>
    </row>
    <row r="28" spans="1:17" ht="95.25" customHeight="1" x14ac:dyDescent="0.25">
      <c r="A28" s="496"/>
      <c r="B28" s="497"/>
      <c r="C28" s="497"/>
      <c r="D28" s="497"/>
      <c r="E28" s="497"/>
      <c r="F28" s="497"/>
      <c r="G28" s="497"/>
      <c r="H28" s="497"/>
      <c r="I28" s="497"/>
      <c r="J28" s="497"/>
      <c r="K28" s="497"/>
      <c r="L28" s="497"/>
      <c r="M28" s="497"/>
      <c r="N28" s="497"/>
      <c r="O28" s="497"/>
      <c r="P28" s="498"/>
    </row>
    <row r="29" spans="1:17" ht="15" hidden="1" customHeight="1" x14ac:dyDescent="0.25">
      <c r="A29" s="499" t="s">
        <v>12</v>
      </c>
      <c r="B29" s="499"/>
      <c r="C29" s="499"/>
      <c r="D29" s="499"/>
      <c r="E29" s="499"/>
      <c r="F29" s="499"/>
      <c r="G29" s="499"/>
      <c r="H29" s="258"/>
      <c r="I29" s="258"/>
      <c r="J29" s="258"/>
      <c r="K29" s="258"/>
      <c r="L29" s="258"/>
      <c r="M29" s="258"/>
      <c r="N29" s="258"/>
      <c r="O29" s="258"/>
      <c r="P29" s="258"/>
    </row>
    <row r="30" spans="1:17" ht="15" hidden="1" customHeight="1" x14ac:dyDescent="0.25">
      <c r="A30" s="259" t="s">
        <v>16</v>
      </c>
      <c r="B30" s="489" t="s">
        <v>20</v>
      </c>
      <c r="C30" s="489"/>
      <c r="D30" s="489"/>
      <c r="E30" s="489"/>
      <c r="F30" s="489"/>
      <c r="G30" s="489"/>
      <c r="N30" s="213"/>
      <c r="O30" s="213"/>
      <c r="P30" s="213"/>
    </row>
    <row r="31" spans="1:17" ht="15" hidden="1" customHeight="1" x14ac:dyDescent="0.25">
      <c r="A31" s="259" t="s">
        <v>17</v>
      </c>
      <c r="B31" s="489" t="s">
        <v>13</v>
      </c>
      <c r="C31" s="489"/>
      <c r="D31" s="489"/>
      <c r="E31" s="489"/>
      <c r="F31" s="489"/>
      <c r="G31" s="489"/>
      <c r="N31" s="213"/>
      <c r="O31" s="213"/>
      <c r="P31" s="213"/>
    </row>
    <row r="32" spans="1:17" ht="15" hidden="1" customHeight="1" x14ac:dyDescent="0.25">
      <c r="A32" s="259" t="s">
        <v>18</v>
      </c>
      <c r="B32" s="489" t="s">
        <v>14</v>
      </c>
      <c r="C32" s="489"/>
      <c r="D32" s="489"/>
      <c r="E32" s="489"/>
      <c r="F32" s="489"/>
      <c r="G32" s="489"/>
      <c r="N32" s="213"/>
      <c r="O32" s="213"/>
      <c r="P32" s="213"/>
    </row>
    <row r="33" spans="1:16" ht="15" hidden="1" customHeight="1" x14ac:dyDescent="0.25">
      <c r="A33" s="259" t="s">
        <v>19</v>
      </c>
      <c r="B33" s="489" t="s">
        <v>15</v>
      </c>
      <c r="C33" s="489"/>
      <c r="D33" s="489"/>
      <c r="E33" s="489"/>
      <c r="F33" s="489"/>
      <c r="G33" s="489"/>
      <c r="N33" s="213"/>
      <c r="O33" s="213"/>
      <c r="P33" s="213"/>
    </row>
    <row r="34" spans="1:16" ht="35.25" customHeight="1" x14ac:dyDescent="0.25"/>
  </sheetData>
  <sheetProtection formatCells="0" formatRows="0" insertRows="0" deleteRows="0"/>
  <mergeCells count="48">
    <mergeCell ref="I19:I24"/>
    <mergeCell ref="J19:J24"/>
    <mergeCell ref="B32:G32"/>
    <mergeCell ref="B33:G33"/>
    <mergeCell ref="A27:P27"/>
    <mergeCell ref="A28:P28"/>
    <mergeCell ref="A29:G29"/>
    <mergeCell ref="B30:G30"/>
    <mergeCell ref="B31:G31"/>
    <mergeCell ref="A25:H25"/>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4">
    <tabColor theme="0"/>
    <pageSetUpPr fitToPage="1"/>
  </sheetPr>
  <dimension ref="A1:N351"/>
  <sheetViews>
    <sheetView showGridLines="0" topLeftCell="B8" zoomScale="50" zoomScaleNormal="50" zoomScaleSheetLayoutView="50" zoomScalePageLayoutView="10" workbookViewId="0">
      <selection activeCell="E58" sqref="E58"/>
    </sheetView>
  </sheetViews>
  <sheetFormatPr defaultRowHeight="18.75" x14ac:dyDescent="0.3"/>
  <cols>
    <col min="1" max="1" width="92.5703125" style="30" customWidth="1"/>
    <col min="2" max="2" width="122" style="181" customWidth="1"/>
    <col min="3" max="3" width="37" style="181" customWidth="1"/>
    <col min="4" max="4" width="33.5703125" style="181" customWidth="1"/>
    <col min="5" max="5" width="39" style="30" customWidth="1"/>
    <col min="6" max="6" width="13.42578125" style="46" bestFit="1" customWidth="1"/>
    <col min="7" max="254" width="9.140625" style="33"/>
    <col min="255" max="255" width="101.28515625" style="33" customWidth="1"/>
    <col min="256" max="256" width="92.28515625" style="33" customWidth="1"/>
    <col min="257" max="257" width="27.85546875" style="33" customWidth="1"/>
    <col min="258" max="258" width="29.5703125" style="33" customWidth="1"/>
    <col min="259" max="259" width="27.28515625" style="33" customWidth="1"/>
    <col min="260" max="260" width="27.7109375" style="33" customWidth="1"/>
    <col min="261" max="261" width="46.140625" style="33" customWidth="1"/>
    <col min="262" max="510" width="9.140625" style="33"/>
    <col min="511" max="511" width="101.28515625" style="33" customWidth="1"/>
    <col min="512" max="512" width="92.28515625" style="33" customWidth="1"/>
    <col min="513" max="513" width="27.85546875" style="33" customWidth="1"/>
    <col min="514" max="514" width="29.5703125" style="33" customWidth="1"/>
    <col min="515" max="515" width="27.28515625" style="33" customWidth="1"/>
    <col min="516" max="516" width="27.7109375" style="33" customWidth="1"/>
    <col min="517" max="517" width="46.140625" style="33" customWidth="1"/>
    <col min="518" max="766" width="9.140625" style="33"/>
    <col min="767" max="767" width="101.28515625" style="33" customWidth="1"/>
    <col min="768" max="768" width="92.28515625" style="33" customWidth="1"/>
    <col min="769" max="769" width="27.85546875" style="33" customWidth="1"/>
    <col min="770" max="770" width="29.5703125" style="33" customWidth="1"/>
    <col min="771" max="771" width="27.28515625" style="33" customWidth="1"/>
    <col min="772" max="772" width="27.7109375" style="33" customWidth="1"/>
    <col min="773" max="773" width="46.140625" style="33" customWidth="1"/>
    <col min="774" max="1022" width="9.140625" style="33"/>
    <col min="1023" max="1023" width="101.28515625" style="33" customWidth="1"/>
    <col min="1024" max="1024" width="92.28515625" style="33" customWidth="1"/>
    <col min="1025" max="1025" width="27.85546875" style="33" customWidth="1"/>
    <col min="1026" max="1026" width="29.5703125" style="33" customWidth="1"/>
    <col min="1027" max="1027" width="27.28515625" style="33" customWidth="1"/>
    <col min="1028" max="1028" width="27.7109375" style="33" customWidth="1"/>
    <col min="1029" max="1029" width="46.140625" style="33" customWidth="1"/>
    <col min="1030" max="1278" width="9.140625" style="33"/>
    <col min="1279" max="1279" width="101.28515625" style="33" customWidth="1"/>
    <col min="1280" max="1280" width="92.28515625" style="33" customWidth="1"/>
    <col min="1281" max="1281" width="27.85546875" style="33" customWidth="1"/>
    <col min="1282" max="1282" width="29.5703125" style="33" customWidth="1"/>
    <col min="1283" max="1283" width="27.28515625" style="33" customWidth="1"/>
    <col min="1284" max="1284" width="27.7109375" style="33" customWidth="1"/>
    <col min="1285" max="1285" width="46.140625" style="33" customWidth="1"/>
    <col min="1286" max="1534" width="9.140625" style="33"/>
    <col min="1535" max="1535" width="101.28515625" style="33" customWidth="1"/>
    <col min="1536" max="1536" width="92.28515625" style="33" customWidth="1"/>
    <col min="1537" max="1537" width="27.85546875" style="33" customWidth="1"/>
    <col min="1538" max="1538" width="29.5703125" style="33" customWidth="1"/>
    <col min="1539" max="1539" width="27.28515625" style="33" customWidth="1"/>
    <col min="1540" max="1540" width="27.7109375" style="33" customWidth="1"/>
    <col min="1541" max="1541" width="46.140625" style="33" customWidth="1"/>
    <col min="1542" max="1790" width="9.140625" style="33"/>
    <col min="1791" max="1791" width="101.28515625" style="33" customWidth="1"/>
    <col min="1792" max="1792" width="92.28515625" style="33" customWidth="1"/>
    <col min="1793" max="1793" width="27.85546875" style="33" customWidth="1"/>
    <col min="1794" max="1794" width="29.5703125" style="33" customWidth="1"/>
    <col min="1795" max="1795" width="27.28515625" style="33" customWidth="1"/>
    <col min="1796" max="1796" width="27.7109375" style="33" customWidth="1"/>
    <col min="1797" max="1797" width="46.140625" style="33" customWidth="1"/>
    <col min="1798" max="2046" width="9.140625" style="33"/>
    <col min="2047" max="2047" width="101.28515625" style="33" customWidth="1"/>
    <col min="2048" max="2048" width="92.28515625" style="33" customWidth="1"/>
    <col min="2049" max="2049" width="27.85546875" style="33" customWidth="1"/>
    <col min="2050" max="2050" width="29.5703125" style="33" customWidth="1"/>
    <col min="2051" max="2051" width="27.28515625" style="33" customWidth="1"/>
    <col min="2052" max="2052" width="27.7109375" style="33" customWidth="1"/>
    <col min="2053" max="2053" width="46.140625" style="33" customWidth="1"/>
    <col min="2054" max="2302" width="9.140625" style="33"/>
    <col min="2303" max="2303" width="101.28515625" style="33" customWidth="1"/>
    <col min="2304" max="2304" width="92.28515625" style="33" customWidth="1"/>
    <col min="2305" max="2305" width="27.85546875" style="33" customWidth="1"/>
    <col min="2306" max="2306" width="29.5703125" style="33" customWidth="1"/>
    <col min="2307" max="2307" width="27.28515625" style="33" customWidth="1"/>
    <col min="2308" max="2308" width="27.7109375" style="33" customWidth="1"/>
    <col min="2309" max="2309" width="46.140625" style="33" customWidth="1"/>
    <col min="2310" max="2558" width="9.140625" style="33"/>
    <col min="2559" max="2559" width="101.28515625" style="33" customWidth="1"/>
    <col min="2560" max="2560" width="92.28515625" style="33" customWidth="1"/>
    <col min="2561" max="2561" width="27.85546875" style="33" customWidth="1"/>
    <col min="2562" max="2562" width="29.5703125" style="33" customWidth="1"/>
    <col min="2563" max="2563" width="27.28515625" style="33" customWidth="1"/>
    <col min="2564" max="2564" width="27.7109375" style="33" customWidth="1"/>
    <col min="2565" max="2565" width="46.140625" style="33" customWidth="1"/>
    <col min="2566" max="2814" width="9.140625" style="33"/>
    <col min="2815" max="2815" width="101.28515625" style="33" customWidth="1"/>
    <col min="2816" max="2816" width="92.28515625" style="33" customWidth="1"/>
    <col min="2817" max="2817" width="27.85546875" style="33" customWidth="1"/>
    <col min="2818" max="2818" width="29.5703125" style="33" customWidth="1"/>
    <col min="2819" max="2819" width="27.28515625" style="33" customWidth="1"/>
    <col min="2820" max="2820" width="27.7109375" style="33" customWidth="1"/>
    <col min="2821" max="2821" width="46.140625" style="33" customWidth="1"/>
    <col min="2822" max="3070" width="9.140625" style="33"/>
    <col min="3071" max="3071" width="101.28515625" style="33" customWidth="1"/>
    <col min="3072" max="3072" width="92.28515625" style="33" customWidth="1"/>
    <col min="3073" max="3073" width="27.85546875" style="33" customWidth="1"/>
    <col min="3074" max="3074" width="29.5703125" style="33" customWidth="1"/>
    <col min="3075" max="3075" width="27.28515625" style="33" customWidth="1"/>
    <col min="3076" max="3076" width="27.7109375" style="33" customWidth="1"/>
    <col min="3077" max="3077" width="46.140625" style="33" customWidth="1"/>
    <col min="3078" max="3326" width="9.140625" style="33"/>
    <col min="3327" max="3327" width="101.28515625" style="33" customWidth="1"/>
    <col min="3328" max="3328" width="92.28515625" style="33" customWidth="1"/>
    <col min="3329" max="3329" width="27.85546875" style="33" customWidth="1"/>
    <col min="3330" max="3330" width="29.5703125" style="33" customWidth="1"/>
    <col min="3331" max="3331" width="27.28515625" style="33" customWidth="1"/>
    <col min="3332" max="3332" width="27.7109375" style="33" customWidth="1"/>
    <col min="3333" max="3333" width="46.140625" style="33" customWidth="1"/>
    <col min="3334" max="3582" width="9.140625" style="33"/>
    <col min="3583" max="3583" width="101.28515625" style="33" customWidth="1"/>
    <col min="3584" max="3584" width="92.28515625" style="33" customWidth="1"/>
    <col min="3585" max="3585" width="27.85546875" style="33" customWidth="1"/>
    <col min="3586" max="3586" width="29.5703125" style="33" customWidth="1"/>
    <col min="3587" max="3587" width="27.28515625" style="33" customWidth="1"/>
    <col min="3588" max="3588" width="27.7109375" style="33" customWidth="1"/>
    <col min="3589" max="3589" width="46.140625" style="33" customWidth="1"/>
    <col min="3590" max="3838" width="9.140625" style="33"/>
    <col min="3839" max="3839" width="101.28515625" style="33" customWidth="1"/>
    <col min="3840" max="3840" width="92.28515625" style="33" customWidth="1"/>
    <col min="3841" max="3841" width="27.85546875" style="33" customWidth="1"/>
    <col min="3842" max="3842" width="29.5703125" style="33" customWidth="1"/>
    <col min="3843" max="3843" width="27.28515625" style="33" customWidth="1"/>
    <col min="3844" max="3844" width="27.7109375" style="33" customWidth="1"/>
    <col min="3845" max="3845" width="46.140625" style="33" customWidth="1"/>
    <col min="3846" max="4094" width="9.140625" style="33"/>
    <col min="4095" max="4095" width="101.28515625" style="33" customWidth="1"/>
    <col min="4096" max="4096" width="92.28515625" style="33" customWidth="1"/>
    <col min="4097" max="4097" width="27.85546875" style="33" customWidth="1"/>
    <col min="4098" max="4098" width="29.5703125" style="33" customWidth="1"/>
    <col min="4099" max="4099" width="27.28515625" style="33" customWidth="1"/>
    <col min="4100" max="4100" width="27.7109375" style="33" customWidth="1"/>
    <col min="4101" max="4101" width="46.140625" style="33" customWidth="1"/>
    <col min="4102" max="4350" width="9.140625" style="33"/>
    <col min="4351" max="4351" width="101.28515625" style="33" customWidth="1"/>
    <col min="4352" max="4352" width="92.28515625" style="33" customWidth="1"/>
    <col min="4353" max="4353" width="27.85546875" style="33" customWidth="1"/>
    <col min="4354" max="4354" width="29.5703125" style="33" customWidth="1"/>
    <col min="4355" max="4355" width="27.28515625" style="33" customWidth="1"/>
    <col min="4356" max="4356" width="27.7109375" style="33" customWidth="1"/>
    <col min="4357" max="4357" width="46.140625" style="33" customWidth="1"/>
    <col min="4358" max="4606" width="9.140625" style="33"/>
    <col min="4607" max="4607" width="101.28515625" style="33" customWidth="1"/>
    <col min="4608" max="4608" width="92.28515625" style="33" customWidth="1"/>
    <col min="4609" max="4609" width="27.85546875" style="33" customWidth="1"/>
    <col min="4610" max="4610" width="29.5703125" style="33" customWidth="1"/>
    <col min="4611" max="4611" width="27.28515625" style="33" customWidth="1"/>
    <col min="4612" max="4612" width="27.7109375" style="33" customWidth="1"/>
    <col min="4613" max="4613" width="46.140625" style="33" customWidth="1"/>
    <col min="4614" max="4862" width="9.140625" style="33"/>
    <col min="4863" max="4863" width="101.28515625" style="33" customWidth="1"/>
    <col min="4864" max="4864" width="92.28515625" style="33" customWidth="1"/>
    <col min="4865" max="4865" width="27.85546875" style="33" customWidth="1"/>
    <col min="4866" max="4866" width="29.5703125" style="33" customWidth="1"/>
    <col min="4867" max="4867" width="27.28515625" style="33" customWidth="1"/>
    <col min="4868" max="4868" width="27.7109375" style="33" customWidth="1"/>
    <col min="4869" max="4869" width="46.140625" style="33" customWidth="1"/>
    <col min="4870" max="5118" width="9.140625" style="33"/>
    <col min="5119" max="5119" width="101.28515625" style="33" customWidth="1"/>
    <col min="5120" max="5120" width="92.28515625" style="33" customWidth="1"/>
    <col min="5121" max="5121" width="27.85546875" style="33" customWidth="1"/>
    <col min="5122" max="5122" width="29.5703125" style="33" customWidth="1"/>
    <col min="5123" max="5123" width="27.28515625" style="33" customWidth="1"/>
    <col min="5124" max="5124" width="27.7109375" style="33" customWidth="1"/>
    <col min="5125" max="5125" width="46.140625" style="33" customWidth="1"/>
    <col min="5126" max="5374" width="9.140625" style="33"/>
    <col min="5375" max="5375" width="101.28515625" style="33" customWidth="1"/>
    <col min="5376" max="5376" width="92.28515625" style="33" customWidth="1"/>
    <col min="5377" max="5377" width="27.85546875" style="33" customWidth="1"/>
    <col min="5378" max="5378" width="29.5703125" style="33" customWidth="1"/>
    <col min="5379" max="5379" width="27.28515625" style="33" customWidth="1"/>
    <col min="5380" max="5380" width="27.7109375" style="33" customWidth="1"/>
    <col min="5381" max="5381" width="46.140625" style="33" customWidth="1"/>
    <col min="5382" max="5630" width="9.140625" style="33"/>
    <col min="5631" max="5631" width="101.28515625" style="33" customWidth="1"/>
    <col min="5632" max="5632" width="92.28515625" style="33" customWidth="1"/>
    <col min="5633" max="5633" width="27.85546875" style="33" customWidth="1"/>
    <col min="5634" max="5634" width="29.5703125" style="33" customWidth="1"/>
    <col min="5635" max="5635" width="27.28515625" style="33" customWidth="1"/>
    <col min="5636" max="5636" width="27.7109375" style="33" customWidth="1"/>
    <col min="5637" max="5637" width="46.140625" style="33" customWidth="1"/>
    <col min="5638" max="5886" width="9.140625" style="33"/>
    <col min="5887" max="5887" width="101.28515625" style="33" customWidth="1"/>
    <col min="5888" max="5888" width="92.28515625" style="33" customWidth="1"/>
    <col min="5889" max="5889" width="27.85546875" style="33" customWidth="1"/>
    <col min="5890" max="5890" width="29.5703125" style="33" customWidth="1"/>
    <col min="5891" max="5891" width="27.28515625" style="33" customWidth="1"/>
    <col min="5892" max="5892" width="27.7109375" style="33" customWidth="1"/>
    <col min="5893" max="5893" width="46.140625" style="33" customWidth="1"/>
    <col min="5894" max="6142" width="9.140625" style="33"/>
    <col min="6143" max="6143" width="101.28515625" style="33" customWidth="1"/>
    <col min="6144" max="6144" width="92.28515625" style="33" customWidth="1"/>
    <col min="6145" max="6145" width="27.85546875" style="33" customWidth="1"/>
    <col min="6146" max="6146" width="29.5703125" style="33" customWidth="1"/>
    <col min="6147" max="6147" width="27.28515625" style="33" customWidth="1"/>
    <col min="6148" max="6148" width="27.7109375" style="33" customWidth="1"/>
    <col min="6149" max="6149" width="46.140625" style="33" customWidth="1"/>
    <col min="6150" max="6398" width="9.140625" style="33"/>
    <col min="6399" max="6399" width="101.28515625" style="33" customWidth="1"/>
    <col min="6400" max="6400" width="92.28515625" style="33" customWidth="1"/>
    <col min="6401" max="6401" width="27.85546875" style="33" customWidth="1"/>
    <col min="6402" max="6402" width="29.5703125" style="33" customWidth="1"/>
    <col min="6403" max="6403" width="27.28515625" style="33" customWidth="1"/>
    <col min="6404" max="6404" width="27.7109375" style="33" customWidth="1"/>
    <col min="6405" max="6405" width="46.140625" style="33" customWidth="1"/>
    <col min="6406" max="6654" width="9.140625" style="33"/>
    <col min="6655" max="6655" width="101.28515625" style="33" customWidth="1"/>
    <col min="6656" max="6656" width="92.28515625" style="33" customWidth="1"/>
    <col min="6657" max="6657" width="27.85546875" style="33" customWidth="1"/>
    <col min="6658" max="6658" width="29.5703125" style="33" customWidth="1"/>
    <col min="6659" max="6659" width="27.28515625" style="33" customWidth="1"/>
    <col min="6660" max="6660" width="27.7109375" style="33" customWidth="1"/>
    <col min="6661" max="6661" width="46.140625" style="33" customWidth="1"/>
    <col min="6662" max="6910" width="9.140625" style="33"/>
    <col min="6911" max="6911" width="101.28515625" style="33" customWidth="1"/>
    <col min="6912" max="6912" width="92.28515625" style="33" customWidth="1"/>
    <col min="6913" max="6913" width="27.85546875" style="33" customWidth="1"/>
    <col min="6914" max="6914" width="29.5703125" style="33" customWidth="1"/>
    <col min="6915" max="6915" width="27.28515625" style="33" customWidth="1"/>
    <col min="6916" max="6916" width="27.7109375" style="33" customWidth="1"/>
    <col min="6917" max="6917" width="46.140625" style="33" customWidth="1"/>
    <col min="6918" max="7166" width="9.140625" style="33"/>
    <col min="7167" max="7167" width="101.28515625" style="33" customWidth="1"/>
    <col min="7168" max="7168" width="92.28515625" style="33" customWidth="1"/>
    <col min="7169" max="7169" width="27.85546875" style="33" customWidth="1"/>
    <col min="7170" max="7170" width="29.5703125" style="33" customWidth="1"/>
    <col min="7171" max="7171" width="27.28515625" style="33" customWidth="1"/>
    <col min="7172" max="7172" width="27.7109375" style="33" customWidth="1"/>
    <col min="7173" max="7173" width="46.140625" style="33" customWidth="1"/>
    <col min="7174" max="7422" width="9.140625" style="33"/>
    <col min="7423" max="7423" width="101.28515625" style="33" customWidth="1"/>
    <col min="7424" max="7424" width="92.28515625" style="33" customWidth="1"/>
    <col min="7425" max="7425" width="27.85546875" style="33" customWidth="1"/>
    <col min="7426" max="7426" width="29.5703125" style="33" customWidth="1"/>
    <col min="7427" max="7427" width="27.28515625" style="33" customWidth="1"/>
    <col min="7428" max="7428" width="27.7109375" style="33" customWidth="1"/>
    <col min="7429" max="7429" width="46.140625" style="33" customWidth="1"/>
    <col min="7430" max="7678" width="9.140625" style="33"/>
    <col min="7679" max="7679" width="101.28515625" style="33" customWidth="1"/>
    <col min="7680" max="7680" width="92.28515625" style="33" customWidth="1"/>
    <col min="7681" max="7681" width="27.85546875" style="33" customWidth="1"/>
    <col min="7682" max="7682" width="29.5703125" style="33" customWidth="1"/>
    <col min="7683" max="7683" width="27.28515625" style="33" customWidth="1"/>
    <col min="7684" max="7684" width="27.7109375" style="33" customWidth="1"/>
    <col min="7685" max="7685" width="46.140625" style="33" customWidth="1"/>
    <col min="7686" max="7934" width="9.140625" style="33"/>
    <col min="7935" max="7935" width="101.28515625" style="33" customWidth="1"/>
    <col min="7936" max="7936" width="92.28515625" style="33" customWidth="1"/>
    <col min="7937" max="7937" width="27.85546875" style="33" customWidth="1"/>
    <col min="7938" max="7938" width="29.5703125" style="33" customWidth="1"/>
    <col min="7939" max="7939" width="27.28515625" style="33" customWidth="1"/>
    <col min="7940" max="7940" width="27.7109375" style="33" customWidth="1"/>
    <col min="7941" max="7941" width="46.140625" style="33" customWidth="1"/>
    <col min="7942" max="8190" width="9.140625" style="33"/>
    <col min="8191" max="8191" width="101.28515625" style="33" customWidth="1"/>
    <col min="8192" max="8192" width="92.28515625" style="33" customWidth="1"/>
    <col min="8193" max="8193" width="27.85546875" style="33" customWidth="1"/>
    <col min="8194" max="8194" width="29.5703125" style="33" customWidth="1"/>
    <col min="8195" max="8195" width="27.28515625" style="33" customWidth="1"/>
    <col min="8196" max="8196" width="27.7109375" style="33" customWidth="1"/>
    <col min="8197" max="8197" width="46.140625" style="33" customWidth="1"/>
    <col min="8198" max="8446" width="9.140625" style="33"/>
    <col min="8447" max="8447" width="101.28515625" style="33" customWidth="1"/>
    <col min="8448" max="8448" width="92.28515625" style="33" customWidth="1"/>
    <col min="8449" max="8449" width="27.85546875" style="33" customWidth="1"/>
    <col min="8450" max="8450" width="29.5703125" style="33" customWidth="1"/>
    <col min="8451" max="8451" width="27.28515625" style="33" customWidth="1"/>
    <col min="8452" max="8452" width="27.7109375" style="33" customWidth="1"/>
    <col min="8453" max="8453" width="46.140625" style="33" customWidth="1"/>
    <col min="8454" max="8702" width="9.140625" style="33"/>
    <col min="8703" max="8703" width="101.28515625" style="33" customWidth="1"/>
    <col min="8704" max="8704" width="92.28515625" style="33" customWidth="1"/>
    <col min="8705" max="8705" width="27.85546875" style="33" customWidth="1"/>
    <col min="8706" max="8706" width="29.5703125" style="33" customWidth="1"/>
    <col min="8707" max="8707" width="27.28515625" style="33" customWidth="1"/>
    <col min="8708" max="8708" width="27.7109375" style="33" customWidth="1"/>
    <col min="8709" max="8709" width="46.140625" style="33" customWidth="1"/>
    <col min="8710" max="8958" width="9.140625" style="33"/>
    <col min="8959" max="8959" width="101.28515625" style="33" customWidth="1"/>
    <col min="8960" max="8960" width="92.28515625" style="33" customWidth="1"/>
    <col min="8961" max="8961" width="27.85546875" style="33" customWidth="1"/>
    <col min="8962" max="8962" width="29.5703125" style="33" customWidth="1"/>
    <col min="8963" max="8963" width="27.28515625" style="33" customWidth="1"/>
    <col min="8964" max="8964" width="27.7109375" style="33" customWidth="1"/>
    <col min="8965" max="8965" width="46.140625" style="33" customWidth="1"/>
    <col min="8966" max="9214" width="9.140625" style="33"/>
    <col min="9215" max="9215" width="101.28515625" style="33" customWidth="1"/>
    <col min="9216" max="9216" width="92.28515625" style="33" customWidth="1"/>
    <col min="9217" max="9217" width="27.85546875" style="33" customWidth="1"/>
    <col min="9218" max="9218" width="29.5703125" style="33" customWidth="1"/>
    <col min="9219" max="9219" width="27.28515625" style="33" customWidth="1"/>
    <col min="9220" max="9220" width="27.7109375" style="33" customWidth="1"/>
    <col min="9221" max="9221" width="46.140625" style="33" customWidth="1"/>
    <col min="9222" max="9470" width="9.140625" style="33"/>
    <col min="9471" max="9471" width="101.28515625" style="33" customWidth="1"/>
    <col min="9472" max="9472" width="92.28515625" style="33" customWidth="1"/>
    <col min="9473" max="9473" width="27.85546875" style="33" customWidth="1"/>
    <col min="9474" max="9474" width="29.5703125" style="33" customWidth="1"/>
    <col min="9475" max="9475" width="27.28515625" style="33" customWidth="1"/>
    <col min="9476" max="9476" width="27.7109375" style="33" customWidth="1"/>
    <col min="9477" max="9477" width="46.140625" style="33" customWidth="1"/>
    <col min="9478" max="9726" width="9.140625" style="33"/>
    <col min="9727" max="9727" width="101.28515625" style="33" customWidth="1"/>
    <col min="9728" max="9728" width="92.28515625" style="33" customWidth="1"/>
    <col min="9729" max="9729" width="27.85546875" style="33" customWidth="1"/>
    <col min="9730" max="9730" width="29.5703125" style="33" customWidth="1"/>
    <col min="9731" max="9731" width="27.28515625" style="33" customWidth="1"/>
    <col min="9732" max="9732" width="27.7109375" style="33" customWidth="1"/>
    <col min="9733" max="9733" width="46.140625" style="33" customWidth="1"/>
    <col min="9734" max="9982" width="9.140625" style="33"/>
    <col min="9983" max="9983" width="101.28515625" style="33" customWidth="1"/>
    <col min="9984" max="9984" width="92.28515625" style="33" customWidth="1"/>
    <col min="9985" max="9985" width="27.85546875" style="33" customWidth="1"/>
    <col min="9986" max="9986" width="29.5703125" style="33" customWidth="1"/>
    <col min="9987" max="9987" width="27.28515625" style="33" customWidth="1"/>
    <col min="9988" max="9988" width="27.7109375" style="33" customWidth="1"/>
    <col min="9989" max="9989" width="46.140625" style="33" customWidth="1"/>
    <col min="9990" max="10238" width="9.140625" style="33"/>
    <col min="10239" max="10239" width="101.28515625" style="33" customWidth="1"/>
    <col min="10240" max="10240" width="92.28515625" style="33" customWidth="1"/>
    <col min="10241" max="10241" width="27.85546875" style="33" customWidth="1"/>
    <col min="10242" max="10242" width="29.5703125" style="33" customWidth="1"/>
    <col min="10243" max="10243" width="27.28515625" style="33" customWidth="1"/>
    <col min="10244" max="10244" width="27.7109375" style="33" customWidth="1"/>
    <col min="10245" max="10245" width="46.140625" style="33" customWidth="1"/>
    <col min="10246" max="10494" width="9.140625" style="33"/>
    <col min="10495" max="10495" width="101.28515625" style="33" customWidth="1"/>
    <col min="10496" max="10496" width="92.28515625" style="33" customWidth="1"/>
    <col min="10497" max="10497" width="27.85546875" style="33" customWidth="1"/>
    <col min="10498" max="10498" width="29.5703125" style="33" customWidth="1"/>
    <col min="10499" max="10499" width="27.28515625" style="33" customWidth="1"/>
    <col min="10500" max="10500" width="27.7109375" style="33" customWidth="1"/>
    <col min="10501" max="10501" width="46.140625" style="33" customWidth="1"/>
    <col min="10502" max="10750" width="9.140625" style="33"/>
    <col min="10751" max="10751" width="101.28515625" style="33" customWidth="1"/>
    <col min="10752" max="10752" width="92.28515625" style="33" customWidth="1"/>
    <col min="10753" max="10753" width="27.85546875" style="33" customWidth="1"/>
    <col min="10754" max="10754" width="29.5703125" style="33" customWidth="1"/>
    <col min="10755" max="10755" width="27.28515625" style="33" customWidth="1"/>
    <col min="10756" max="10756" width="27.7109375" style="33" customWidth="1"/>
    <col min="10757" max="10757" width="46.140625" style="33" customWidth="1"/>
    <col min="10758" max="11006" width="9.140625" style="33"/>
    <col min="11007" max="11007" width="101.28515625" style="33" customWidth="1"/>
    <col min="11008" max="11008" width="92.28515625" style="33" customWidth="1"/>
    <col min="11009" max="11009" width="27.85546875" style="33" customWidth="1"/>
    <col min="11010" max="11010" width="29.5703125" style="33" customWidth="1"/>
    <col min="11011" max="11011" width="27.28515625" style="33" customWidth="1"/>
    <col min="11012" max="11012" width="27.7109375" style="33" customWidth="1"/>
    <col min="11013" max="11013" width="46.140625" style="33" customWidth="1"/>
    <col min="11014" max="11262" width="9.140625" style="33"/>
    <col min="11263" max="11263" width="101.28515625" style="33" customWidth="1"/>
    <col min="11264" max="11264" width="92.28515625" style="33" customWidth="1"/>
    <col min="11265" max="11265" width="27.85546875" style="33" customWidth="1"/>
    <col min="11266" max="11266" width="29.5703125" style="33" customWidth="1"/>
    <col min="11267" max="11267" width="27.28515625" style="33" customWidth="1"/>
    <col min="11268" max="11268" width="27.7109375" style="33" customWidth="1"/>
    <col min="11269" max="11269" width="46.140625" style="33" customWidth="1"/>
    <col min="11270" max="11518" width="9.140625" style="33"/>
    <col min="11519" max="11519" width="101.28515625" style="33" customWidth="1"/>
    <col min="11520" max="11520" width="92.28515625" style="33" customWidth="1"/>
    <col min="11521" max="11521" width="27.85546875" style="33" customWidth="1"/>
    <col min="11522" max="11522" width="29.5703125" style="33" customWidth="1"/>
    <col min="11523" max="11523" width="27.28515625" style="33" customWidth="1"/>
    <col min="11524" max="11524" width="27.7109375" style="33" customWidth="1"/>
    <col min="11525" max="11525" width="46.140625" style="33" customWidth="1"/>
    <col min="11526" max="11774" width="9.140625" style="33"/>
    <col min="11775" max="11775" width="101.28515625" style="33" customWidth="1"/>
    <col min="11776" max="11776" width="92.28515625" style="33" customWidth="1"/>
    <col min="11777" max="11777" width="27.85546875" style="33" customWidth="1"/>
    <col min="11778" max="11778" width="29.5703125" style="33" customWidth="1"/>
    <col min="11779" max="11779" width="27.28515625" style="33" customWidth="1"/>
    <col min="11780" max="11780" width="27.7109375" style="33" customWidth="1"/>
    <col min="11781" max="11781" width="46.140625" style="33" customWidth="1"/>
    <col min="11782" max="12030" width="9.140625" style="33"/>
    <col min="12031" max="12031" width="101.28515625" style="33" customWidth="1"/>
    <col min="12032" max="12032" width="92.28515625" style="33" customWidth="1"/>
    <col min="12033" max="12033" width="27.85546875" style="33" customWidth="1"/>
    <col min="12034" max="12034" width="29.5703125" style="33" customWidth="1"/>
    <col min="12035" max="12035" width="27.28515625" style="33" customWidth="1"/>
    <col min="12036" max="12036" width="27.7109375" style="33" customWidth="1"/>
    <col min="12037" max="12037" width="46.140625" style="33" customWidth="1"/>
    <col min="12038" max="12286" width="9.140625" style="33"/>
    <col min="12287" max="12287" width="101.28515625" style="33" customWidth="1"/>
    <col min="12288" max="12288" width="92.28515625" style="33" customWidth="1"/>
    <col min="12289" max="12289" width="27.85546875" style="33" customWidth="1"/>
    <col min="12290" max="12290" width="29.5703125" style="33" customWidth="1"/>
    <col min="12291" max="12291" width="27.28515625" style="33" customWidth="1"/>
    <col min="12292" max="12292" width="27.7109375" style="33" customWidth="1"/>
    <col min="12293" max="12293" width="46.140625" style="33" customWidth="1"/>
    <col min="12294" max="12542" width="9.140625" style="33"/>
    <col min="12543" max="12543" width="101.28515625" style="33" customWidth="1"/>
    <col min="12544" max="12544" width="92.28515625" style="33" customWidth="1"/>
    <col min="12545" max="12545" width="27.85546875" style="33" customWidth="1"/>
    <col min="12546" max="12546" width="29.5703125" style="33" customWidth="1"/>
    <col min="12547" max="12547" width="27.28515625" style="33" customWidth="1"/>
    <col min="12548" max="12548" width="27.7109375" style="33" customWidth="1"/>
    <col min="12549" max="12549" width="46.140625" style="33" customWidth="1"/>
    <col min="12550" max="12798" width="9.140625" style="33"/>
    <col min="12799" max="12799" width="101.28515625" style="33" customWidth="1"/>
    <col min="12800" max="12800" width="92.28515625" style="33" customWidth="1"/>
    <col min="12801" max="12801" width="27.85546875" style="33" customWidth="1"/>
    <col min="12802" max="12802" width="29.5703125" style="33" customWidth="1"/>
    <col min="12803" max="12803" width="27.28515625" style="33" customWidth="1"/>
    <col min="12804" max="12804" width="27.7109375" style="33" customWidth="1"/>
    <col min="12805" max="12805" width="46.140625" style="33" customWidth="1"/>
    <col min="12806" max="13054" width="9.140625" style="33"/>
    <col min="13055" max="13055" width="101.28515625" style="33" customWidth="1"/>
    <col min="13056" max="13056" width="92.28515625" style="33" customWidth="1"/>
    <col min="13057" max="13057" width="27.85546875" style="33" customWidth="1"/>
    <col min="13058" max="13058" width="29.5703125" style="33" customWidth="1"/>
    <col min="13059" max="13059" width="27.28515625" style="33" customWidth="1"/>
    <col min="13060" max="13060" width="27.7109375" style="33" customWidth="1"/>
    <col min="13061" max="13061" width="46.140625" style="33" customWidth="1"/>
    <col min="13062" max="13310" width="9.140625" style="33"/>
    <col min="13311" max="13311" width="101.28515625" style="33" customWidth="1"/>
    <col min="13312" max="13312" width="92.28515625" style="33" customWidth="1"/>
    <col min="13313" max="13313" width="27.85546875" style="33" customWidth="1"/>
    <col min="13314" max="13314" width="29.5703125" style="33" customWidth="1"/>
    <col min="13315" max="13315" width="27.28515625" style="33" customWidth="1"/>
    <col min="13316" max="13316" width="27.7109375" style="33" customWidth="1"/>
    <col min="13317" max="13317" width="46.140625" style="33" customWidth="1"/>
    <col min="13318" max="13566" width="9.140625" style="33"/>
    <col min="13567" max="13567" width="101.28515625" style="33" customWidth="1"/>
    <col min="13568" max="13568" width="92.28515625" style="33" customWidth="1"/>
    <col min="13569" max="13569" width="27.85546875" style="33" customWidth="1"/>
    <col min="13570" max="13570" width="29.5703125" style="33" customWidth="1"/>
    <col min="13571" max="13571" width="27.28515625" style="33" customWidth="1"/>
    <col min="13572" max="13572" width="27.7109375" style="33" customWidth="1"/>
    <col min="13573" max="13573" width="46.140625" style="33" customWidth="1"/>
    <col min="13574" max="13822" width="9.140625" style="33"/>
    <col min="13823" max="13823" width="101.28515625" style="33" customWidth="1"/>
    <col min="13824" max="13824" width="92.28515625" style="33" customWidth="1"/>
    <col min="13825" max="13825" width="27.85546875" style="33" customWidth="1"/>
    <col min="13826" max="13826" width="29.5703125" style="33" customWidth="1"/>
    <col min="13827" max="13827" width="27.28515625" style="33" customWidth="1"/>
    <col min="13828" max="13828" width="27.7109375" style="33" customWidth="1"/>
    <col min="13829" max="13829" width="46.140625" style="33" customWidth="1"/>
    <col min="13830" max="14078" width="9.140625" style="33"/>
    <col min="14079" max="14079" width="101.28515625" style="33" customWidth="1"/>
    <col min="14080" max="14080" width="92.28515625" style="33" customWidth="1"/>
    <col min="14081" max="14081" width="27.85546875" style="33" customWidth="1"/>
    <col min="14082" max="14082" width="29.5703125" style="33" customWidth="1"/>
    <col min="14083" max="14083" width="27.28515625" style="33" customWidth="1"/>
    <col min="14084" max="14084" width="27.7109375" style="33" customWidth="1"/>
    <col min="14085" max="14085" width="46.140625" style="33" customWidth="1"/>
    <col min="14086" max="14334" width="9.140625" style="33"/>
    <col min="14335" max="14335" width="101.28515625" style="33" customWidth="1"/>
    <col min="14336" max="14336" width="92.28515625" style="33" customWidth="1"/>
    <col min="14337" max="14337" width="27.85546875" style="33" customWidth="1"/>
    <col min="14338" max="14338" width="29.5703125" style="33" customWidth="1"/>
    <col min="14339" max="14339" width="27.28515625" style="33" customWidth="1"/>
    <col min="14340" max="14340" width="27.7109375" style="33" customWidth="1"/>
    <col min="14341" max="14341" width="46.140625" style="33" customWidth="1"/>
    <col min="14342" max="14590" width="9.140625" style="33"/>
    <col min="14591" max="14591" width="101.28515625" style="33" customWidth="1"/>
    <col min="14592" max="14592" width="92.28515625" style="33" customWidth="1"/>
    <col min="14593" max="14593" width="27.85546875" style="33" customWidth="1"/>
    <col min="14594" max="14594" width="29.5703125" style="33" customWidth="1"/>
    <col min="14595" max="14595" width="27.28515625" style="33" customWidth="1"/>
    <col min="14596" max="14596" width="27.7109375" style="33" customWidth="1"/>
    <col min="14597" max="14597" width="46.140625" style="33" customWidth="1"/>
    <col min="14598" max="14846" width="9.140625" style="33"/>
    <col min="14847" max="14847" width="101.28515625" style="33" customWidth="1"/>
    <col min="14848" max="14848" width="92.28515625" style="33" customWidth="1"/>
    <col min="14849" max="14849" width="27.85546875" style="33" customWidth="1"/>
    <col min="14850" max="14850" width="29.5703125" style="33" customWidth="1"/>
    <col min="14851" max="14851" width="27.28515625" style="33" customWidth="1"/>
    <col min="14852" max="14852" width="27.7109375" style="33" customWidth="1"/>
    <col min="14853" max="14853" width="46.140625" style="33" customWidth="1"/>
    <col min="14854" max="15102" width="9.140625" style="33"/>
    <col min="15103" max="15103" width="101.28515625" style="33" customWidth="1"/>
    <col min="15104" max="15104" width="92.28515625" style="33" customWidth="1"/>
    <col min="15105" max="15105" width="27.85546875" style="33" customWidth="1"/>
    <col min="15106" max="15106" width="29.5703125" style="33" customWidth="1"/>
    <col min="15107" max="15107" width="27.28515625" style="33" customWidth="1"/>
    <col min="15108" max="15108" width="27.7109375" style="33" customWidth="1"/>
    <col min="15109" max="15109" width="46.140625" style="33" customWidth="1"/>
    <col min="15110" max="15358" width="9.140625" style="33"/>
    <col min="15359" max="15359" width="101.28515625" style="33" customWidth="1"/>
    <col min="15360" max="15360" width="92.28515625" style="33" customWidth="1"/>
    <col min="15361" max="15361" width="27.85546875" style="33" customWidth="1"/>
    <col min="15362" max="15362" width="29.5703125" style="33" customWidth="1"/>
    <col min="15363" max="15363" width="27.28515625" style="33" customWidth="1"/>
    <col min="15364" max="15364" width="27.7109375" style="33" customWidth="1"/>
    <col min="15365" max="15365" width="46.140625" style="33" customWidth="1"/>
    <col min="15366" max="15614" width="9.140625" style="33"/>
    <col min="15615" max="15615" width="101.28515625" style="33" customWidth="1"/>
    <col min="15616" max="15616" width="92.28515625" style="33" customWidth="1"/>
    <col min="15617" max="15617" width="27.85546875" style="33" customWidth="1"/>
    <col min="15618" max="15618" width="29.5703125" style="33" customWidth="1"/>
    <col min="15619" max="15619" width="27.28515625" style="33" customWidth="1"/>
    <col min="15620" max="15620" width="27.7109375" style="33" customWidth="1"/>
    <col min="15621" max="15621" width="46.140625" style="33" customWidth="1"/>
    <col min="15622" max="15870" width="9.140625" style="33"/>
    <col min="15871" max="15871" width="101.28515625" style="33" customWidth="1"/>
    <col min="15872" max="15872" width="92.28515625" style="33" customWidth="1"/>
    <col min="15873" max="15873" width="27.85546875" style="33" customWidth="1"/>
    <col min="15874" max="15874" width="29.5703125" style="33" customWidth="1"/>
    <col min="15875" max="15875" width="27.28515625" style="33" customWidth="1"/>
    <col min="15876" max="15876" width="27.7109375" style="33" customWidth="1"/>
    <col min="15877" max="15877" width="46.140625" style="33" customWidth="1"/>
    <col min="15878" max="16126" width="9.140625" style="33"/>
    <col min="16127" max="16127" width="101.28515625" style="33" customWidth="1"/>
    <col min="16128" max="16128" width="92.28515625" style="33" customWidth="1"/>
    <col min="16129" max="16129" width="27.85546875" style="33" customWidth="1"/>
    <col min="16130" max="16130" width="29.5703125" style="33" customWidth="1"/>
    <col min="16131" max="16131" width="27.28515625" style="33" customWidth="1"/>
    <col min="16132" max="16132" width="27.7109375" style="33" customWidth="1"/>
    <col min="16133" max="16133" width="46.140625" style="33" customWidth="1"/>
    <col min="16134" max="16384" width="9.140625" style="33"/>
  </cols>
  <sheetData>
    <row r="1" spans="1:11" x14ac:dyDescent="0.3">
      <c r="B1" s="171"/>
      <c r="C1" s="171"/>
      <c r="D1" s="171"/>
      <c r="E1" s="47"/>
    </row>
    <row r="2" spans="1:11" ht="126" customHeight="1" x14ac:dyDescent="0.3">
      <c r="E2" s="47"/>
    </row>
    <row r="3" spans="1:11" ht="40.5" customHeight="1" x14ac:dyDescent="0.3">
      <c r="A3" s="390" t="str">
        <f>'Matriz Objetivos x Projetos'!A6:AL6</f>
        <v>CAU/UF:  BA</v>
      </c>
      <c r="B3" s="390"/>
      <c r="C3" s="390"/>
      <c r="D3" s="390"/>
      <c r="E3" s="390"/>
      <c r="F3" s="55"/>
      <c r="G3" s="55"/>
      <c r="H3" s="55"/>
      <c r="I3" s="55"/>
      <c r="J3" s="55"/>
      <c r="K3" s="55"/>
    </row>
    <row r="4" spans="1:11" ht="51" customHeight="1" x14ac:dyDescent="0.3">
      <c r="A4" s="390" t="s">
        <v>103</v>
      </c>
      <c r="B4" s="390"/>
      <c r="C4" s="390"/>
      <c r="D4" s="390"/>
      <c r="E4" s="390"/>
    </row>
    <row r="5" spans="1:11" s="46" customFormat="1" ht="63" customHeight="1" x14ac:dyDescent="0.3">
      <c r="A5" s="182"/>
      <c r="B5" s="183"/>
      <c r="C5" s="183"/>
      <c r="D5" s="183"/>
      <c r="E5" s="183"/>
    </row>
    <row r="6" spans="1:11" ht="60" customHeight="1" x14ac:dyDescent="0.3">
      <c r="A6" s="391" t="s">
        <v>186</v>
      </c>
      <c r="B6" s="391"/>
      <c r="C6" s="391"/>
      <c r="D6" s="391"/>
      <c r="E6" s="391"/>
      <c r="H6" s="44"/>
    </row>
    <row r="7" spans="1:11" x14ac:dyDescent="0.3">
      <c r="A7" s="184"/>
      <c r="B7" s="185"/>
      <c r="C7" s="185"/>
      <c r="D7" s="185"/>
      <c r="E7" s="186"/>
    </row>
    <row r="8" spans="1:11" ht="27.75" x14ac:dyDescent="0.3">
      <c r="A8" s="184"/>
      <c r="B8" s="185"/>
      <c r="C8" s="185"/>
      <c r="D8" s="185"/>
      <c r="E8" s="187"/>
      <c r="H8" s="44"/>
    </row>
    <row r="9" spans="1:11" s="44" customFormat="1" ht="57" hidden="1" customHeight="1" x14ac:dyDescent="0.25">
      <c r="A9" s="188" t="s">
        <v>52</v>
      </c>
      <c r="B9" s="145" t="s">
        <v>151</v>
      </c>
      <c r="C9" s="145" t="s">
        <v>152</v>
      </c>
      <c r="D9" s="145" t="s">
        <v>276</v>
      </c>
      <c r="E9" s="145" t="s">
        <v>261</v>
      </c>
      <c r="F9" s="56"/>
    </row>
    <row r="10" spans="1:11" s="44" customFormat="1" ht="255.75" hidden="1" customHeight="1" x14ac:dyDescent="0.25">
      <c r="A10" s="189" t="s">
        <v>53</v>
      </c>
      <c r="B10" s="136" t="s">
        <v>154</v>
      </c>
      <c r="C10" s="136" t="s">
        <v>155</v>
      </c>
      <c r="D10" s="136"/>
      <c r="E10" s="190"/>
      <c r="F10" s="56"/>
    </row>
    <row r="11" spans="1:11" s="44" customFormat="1" ht="255.75" hidden="1" customHeight="1" x14ac:dyDescent="0.25">
      <c r="A11" s="191" t="s">
        <v>832</v>
      </c>
      <c r="B11" s="192" t="s">
        <v>240</v>
      </c>
      <c r="C11" s="193" t="s">
        <v>241</v>
      </c>
      <c r="D11" s="194"/>
      <c r="E11" s="195"/>
      <c r="F11" s="56"/>
    </row>
    <row r="12" spans="1:11" s="44" customFormat="1" ht="73.5" customHeight="1" x14ac:dyDescent="0.25">
      <c r="A12" s="392" t="s">
        <v>185</v>
      </c>
      <c r="B12" s="392"/>
      <c r="C12" s="392"/>
      <c r="D12" s="392"/>
      <c r="E12" s="392"/>
      <c r="F12" s="56"/>
    </row>
    <row r="13" spans="1:11" s="44" customFormat="1" ht="64.900000000000006" customHeight="1" x14ac:dyDescent="0.25">
      <c r="A13" s="188" t="s">
        <v>55</v>
      </c>
      <c r="B13" s="145" t="s">
        <v>151</v>
      </c>
      <c r="C13" s="145" t="s">
        <v>152</v>
      </c>
      <c r="D13" s="283" t="s">
        <v>276</v>
      </c>
      <c r="E13" s="283" t="s">
        <v>261</v>
      </c>
      <c r="F13" s="56"/>
    </row>
    <row r="14" spans="1:11" s="44" customFormat="1" ht="110.25" x14ac:dyDescent="0.25">
      <c r="A14" s="278" t="s">
        <v>843</v>
      </c>
      <c r="B14" s="279" t="s">
        <v>844</v>
      </c>
      <c r="C14" s="279" t="s">
        <v>156</v>
      </c>
      <c r="D14" s="284">
        <v>0.15</v>
      </c>
      <c r="E14" s="284">
        <v>0.15</v>
      </c>
      <c r="F14" s="56"/>
    </row>
    <row r="15" spans="1:11" s="44" customFormat="1" ht="47.25" x14ac:dyDescent="0.25">
      <c r="A15" s="278" t="s">
        <v>845</v>
      </c>
      <c r="B15" s="280" t="s">
        <v>846</v>
      </c>
      <c r="C15" s="279" t="s">
        <v>242</v>
      </c>
      <c r="D15" s="284">
        <v>0.05</v>
      </c>
      <c r="E15" s="284">
        <v>0.05</v>
      </c>
      <c r="F15" s="56"/>
    </row>
    <row r="16" spans="1:11" s="44" customFormat="1" ht="213" hidden="1" customHeight="1" x14ac:dyDescent="0.25">
      <c r="A16" s="278" t="s">
        <v>847</v>
      </c>
      <c r="B16" s="280" t="s">
        <v>243</v>
      </c>
      <c r="C16" s="279" t="s">
        <v>242</v>
      </c>
      <c r="D16" s="284"/>
      <c r="E16" s="284"/>
      <c r="F16" s="56"/>
    </row>
    <row r="17" spans="1:12" s="44" customFormat="1" ht="186.75" customHeight="1" x14ac:dyDescent="0.25">
      <c r="A17" s="278" t="s">
        <v>848</v>
      </c>
      <c r="B17" s="279" t="s">
        <v>849</v>
      </c>
      <c r="C17" s="279" t="s">
        <v>156</v>
      </c>
      <c r="D17" s="343">
        <v>0.04</v>
      </c>
      <c r="E17" s="284">
        <v>0.04</v>
      </c>
      <c r="F17" s="344"/>
      <c r="G17" s="389"/>
      <c r="H17" s="389"/>
      <c r="I17" s="389"/>
      <c r="J17" s="389"/>
      <c r="K17" s="389"/>
      <c r="L17" s="389"/>
    </row>
    <row r="18" spans="1:12" s="44" customFormat="1" ht="186.75" hidden="1" customHeight="1" x14ac:dyDescent="0.25">
      <c r="A18" s="278" t="s">
        <v>850</v>
      </c>
      <c r="B18" s="280" t="s">
        <v>851</v>
      </c>
      <c r="C18" s="279" t="s">
        <v>242</v>
      </c>
      <c r="D18" s="284"/>
      <c r="E18" s="284"/>
      <c r="F18" s="56"/>
    </row>
    <row r="19" spans="1:12" s="44" customFormat="1" ht="186.75" hidden="1" customHeight="1" x14ac:dyDescent="0.25">
      <c r="A19" s="278" t="s">
        <v>852</v>
      </c>
      <c r="B19" s="281" t="s">
        <v>245</v>
      </c>
      <c r="C19" s="279" t="s">
        <v>242</v>
      </c>
      <c r="D19" s="284"/>
      <c r="E19" s="284"/>
      <c r="F19" s="56"/>
    </row>
    <row r="20" spans="1:12" s="44" customFormat="1" ht="186.75" customHeight="1" x14ac:dyDescent="0.25">
      <c r="A20" s="278" t="s">
        <v>853</v>
      </c>
      <c r="B20" s="281" t="s">
        <v>244</v>
      </c>
      <c r="C20" s="279" t="s">
        <v>242</v>
      </c>
      <c r="D20" s="284">
        <v>0.8</v>
      </c>
      <c r="E20" s="284">
        <v>0.8</v>
      </c>
      <c r="F20" s="56"/>
    </row>
    <row r="21" spans="1:12" s="44" customFormat="1" ht="186.75" hidden="1" customHeight="1" thickBot="1" x14ac:dyDescent="0.3">
      <c r="A21" s="199" t="s">
        <v>833</v>
      </c>
      <c r="B21" s="200" t="s">
        <v>246</v>
      </c>
      <c r="C21" s="201" t="s">
        <v>241</v>
      </c>
      <c r="D21" s="285"/>
      <c r="E21" s="286"/>
      <c r="F21" s="56"/>
    </row>
    <row r="22" spans="1:12" s="44" customFormat="1" ht="89.25" customHeight="1" x14ac:dyDescent="0.25">
      <c r="A22" s="188" t="s">
        <v>56</v>
      </c>
      <c r="B22" s="145" t="s">
        <v>151</v>
      </c>
      <c r="C22" s="145" t="s">
        <v>152</v>
      </c>
      <c r="D22" s="283" t="s">
        <v>276</v>
      </c>
      <c r="E22" s="283" t="s">
        <v>261</v>
      </c>
      <c r="F22" s="56"/>
    </row>
    <row r="23" spans="1:12" s="44" customFormat="1" ht="222" customHeight="1" x14ac:dyDescent="0.25">
      <c r="A23" s="202" t="s">
        <v>57</v>
      </c>
      <c r="B23" s="203" t="s">
        <v>157</v>
      </c>
      <c r="C23" s="203" t="s">
        <v>156</v>
      </c>
      <c r="D23" s="287">
        <v>0.8</v>
      </c>
      <c r="E23" s="287">
        <v>0.8</v>
      </c>
      <c r="F23" s="56"/>
    </row>
    <row r="24" spans="1:12" s="44" customFormat="1" ht="246.75" customHeight="1" x14ac:dyDescent="0.25">
      <c r="A24" s="202" t="s">
        <v>58</v>
      </c>
      <c r="B24" s="203" t="s">
        <v>158</v>
      </c>
      <c r="C24" s="203" t="s">
        <v>156</v>
      </c>
      <c r="D24" s="287">
        <v>0.7</v>
      </c>
      <c r="E24" s="287">
        <v>0.7</v>
      </c>
      <c r="F24" s="56"/>
    </row>
    <row r="25" spans="1:12" s="44" customFormat="1" ht="98.25" customHeight="1" x14ac:dyDescent="0.25">
      <c r="A25" s="188" t="s">
        <v>59</v>
      </c>
      <c r="B25" s="145" t="s">
        <v>151</v>
      </c>
      <c r="C25" s="145" t="s">
        <v>152</v>
      </c>
      <c r="D25" s="283" t="s">
        <v>276</v>
      </c>
      <c r="E25" s="283" t="s">
        <v>261</v>
      </c>
      <c r="F25" s="56"/>
    </row>
    <row r="26" spans="1:12" s="44" customFormat="1" ht="211.5" customHeight="1" x14ac:dyDescent="0.25">
      <c r="A26" s="202" t="s">
        <v>60</v>
      </c>
      <c r="B26" s="203" t="s">
        <v>159</v>
      </c>
      <c r="C26" s="203" t="s">
        <v>156</v>
      </c>
      <c r="D26" s="282">
        <v>6.0000000000000001E-3</v>
      </c>
      <c r="E26" s="342">
        <v>8.8999999999999999E-3</v>
      </c>
      <c r="F26" s="345"/>
      <c r="G26" s="389"/>
      <c r="H26" s="389"/>
      <c r="I26" s="389"/>
      <c r="J26" s="389"/>
      <c r="K26" s="389"/>
      <c r="L26" s="389"/>
    </row>
    <row r="27" spans="1:12" s="44" customFormat="1" ht="224.25" customHeight="1" x14ac:dyDescent="0.25">
      <c r="A27" s="202" t="s">
        <v>61</v>
      </c>
      <c r="B27" s="203" t="s">
        <v>160</v>
      </c>
      <c r="C27" s="203" t="s">
        <v>156</v>
      </c>
      <c r="D27" s="282">
        <v>1</v>
      </c>
      <c r="E27" s="282">
        <v>1</v>
      </c>
      <c r="F27" s="56"/>
    </row>
    <row r="28" spans="1:12" s="44" customFormat="1" ht="221.25" hidden="1" customHeight="1" x14ac:dyDescent="0.25">
      <c r="A28" s="189" t="s">
        <v>62</v>
      </c>
      <c r="B28" s="136" t="s">
        <v>161</v>
      </c>
      <c r="C28" s="136"/>
      <c r="D28" s="288"/>
      <c r="E28" s="289"/>
      <c r="F28" s="56"/>
    </row>
    <row r="29" spans="1:12" s="44" customFormat="1" ht="72" hidden="1" customHeight="1" x14ac:dyDescent="0.25">
      <c r="A29" s="188" t="s">
        <v>63</v>
      </c>
      <c r="B29" s="145" t="s">
        <v>151</v>
      </c>
      <c r="C29" s="145" t="s">
        <v>152</v>
      </c>
      <c r="D29" s="283" t="s">
        <v>276</v>
      </c>
      <c r="E29" s="283" t="s">
        <v>276</v>
      </c>
      <c r="F29" s="56"/>
    </row>
    <row r="30" spans="1:12" s="44" customFormat="1" ht="174" hidden="1" customHeight="1" x14ac:dyDescent="0.25">
      <c r="A30" s="86" t="s">
        <v>64</v>
      </c>
      <c r="B30" s="136" t="s">
        <v>256</v>
      </c>
      <c r="C30" s="136" t="s">
        <v>257</v>
      </c>
      <c r="D30" s="288"/>
      <c r="E30" s="289"/>
      <c r="F30" s="56"/>
    </row>
    <row r="31" spans="1:12" s="44" customFormat="1" ht="217.5" hidden="1" customHeight="1" x14ac:dyDescent="0.25">
      <c r="A31" s="86" t="s">
        <v>65</v>
      </c>
      <c r="B31" s="136" t="s">
        <v>258</v>
      </c>
      <c r="C31" s="136" t="s">
        <v>257</v>
      </c>
      <c r="D31" s="288"/>
      <c r="E31" s="289"/>
      <c r="F31" s="56"/>
    </row>
    <row r="32" spans="1:12" s="44" customFormat="1" ht="77.25" hidden="1" customHeight="1" x14ac:dyDescent="0.25">
      <c r="A32" s="188" t="s">
        <v>66</v>
      </c>
      <c r="B32" s="145" t="s">
        <v>151</v>
      </c>
      <c r="C32" s="145" t="s">
        <v>152</v>
      </c>
      <c r="D32" s="283" t="s">
        <v>276</v>
      </c>
      <c r="E32" s="283" t="s">
        <v>261</v>
      </c>
      <c r="F32" s="56"/>
    </row>
    <row r="33" spans="1:6" s="44" customFormat="1" ht="342.75" hidden="1" customHeight="1" x14ac:dyDescent="0.25">
      <c r="A33" s="196" t="s">
        <v>834</v>
      </c>
      <c r="B33" s="197" t="s">
        <v>162</v>
      </c>
      <c r="C33" s="197" t="s">
        <v>153</v>
      </c>
      <c r="D33" s="290"/>
      <c r="E33" s="291"/>
      <c r="F33" s="56"/>
    </row>
    <row r="34" spans="1:6" s="44" customFormat="1" ht="166.5" hidden="1" customHeight="1" x14ac:dyDescent="0.25">
      <c r="A34" s="191" t="s">
        <v>835</v>
      </c>
      <c r="B34" s="204" t="s">
        <v>247</v>
      </c>
      <c r="C34" s="193" t="s">
        <v>241</v>
      </c>
      <c r="D34" s="285"/>
      <c r="E34" s="292"/>
      <c r="F34" s="56"/>
    </row>
    <row r="35" spans="1:6" s="44" customFormat="1" ht="226.5" hidden="1" customHeight="1" x14ac:dyDescent="0.25">
      <c r="A35" s="189" t="s">
        <v>67</v>
      </c>
      <c r="B35" s="136" t="s">
        <v>163</v>
      </c>
      <c r="C35" s="136" t="s">
        <v>153</v>
      </c>
      <c r="D35" s="288"/>
      <c r="E35" s="289"/>
      <c r="F35" s="56"/>
    </row>
    <row r="36" spans="1:6" s="44" customFormat="1" ht="63.6" hidden="1" customHeight="1" x14ac:dyDescent="0.25">
      <c r="A36" s="188" t="s">
        <v>68</v>
      </c>
      <c r="B36" s="145" t="s">
        <v>151</v>
      </c>
      <c r="C36" s="145" t="s">
        <v>152</v>
      </c>
      <c r="D36" s="283" t="s">
        <v>276</v>
      </c>
      <c r="E36" s="283" t="s">
        <v>261</v>
      </c>
      <c r="F36" s="56"/>
    </row>
    <row r="37" spans="1:6" s="44" customFormat="1" ht="254.25" hidden="1" customHeight="1" x14ac:dyDescent="0.25">
      <c r="A37" s="189" t="s">
        <v>69</v>
      </c>
      <c r="B37" s="136" t="s">
        <v>164</v>
      </c>
      <c r="C37" s="136" t="s">
        <v>156</v>
      </c>
      <c r="D37" s="288"/>
      <c r="E37" s="289"/>
      <c r="F37" s="56"/>
    </row>
    <row r="38" spans="1:6" s="44" customFormat="1" ht="254.25" hidden="1" customHeight="1" x14ac:dyDescent="0.25">
      <c r="A38" s="191" t="s">
        <v>836</v>
      </c>
      <c r="B38" s="198" t="s">
        <v>248</v>
      </c>
      <c r="C38" s="193" t="s">
        <v>241</v>
      </c>
      <c r="D38" s="285"/>
      <c r="E38" s="292"/>
      <c r="F38" s="56"/>
    </row>
    <row r="39" spans="1:6" s="44" customFormat="1" ht="94.5" hidden="1" x14ac:dyDescent="0.25">
      <c r="A39" s="205" t="s">
        <v>70</v>
      </c>
      <c r="B39" s="194" t="s">
        <v>251</v>
      </c>
      <c r="C39" s="194" t="s">
        <v>837</v>
      </c>
      <c r="D39" s="285"/>
      <c r="E39" s="292"/>
      <c r="F39" s="56"/>
    </row>
    <row r="40" spans="1:6" s="44" customFormat="1" ht="189" hidden="1" customHeight="1" x14ac:dyDescent="0.25">
      <c r="A40" s="191" t="s">
        <v>838</v>
      </c>
      <c r="B40" s="206" t="s">
        <v>249</v>
      </c>
      <c r="C40" s="193" t="s">
        <v>242</v>
      </c>
      <c r="D40" s="285"/>
      <c r="E40" s="292"/>
      <c r="F40" s="56"/>
    </row>
    <row r="41" spans="1:6" s="44" customFormat="1" ht="303" hidden="1" customHeight="1" x14ac:dyDescent="0.25">
      <c r="A41" s="189" t="s">
        <v>71</v>
      </c>
      <c r="B41" s="136" t="s">
        <v>165</v>
      </c>
      <c r="C41" s="136" t="s">
        <v>156</v>
      </c>
      <c r="D41" s="288"/>
      <c r="E41" s="289"/>
      <c r="F41" s="56"/>
    </row>
    <row r="42" spans="1:6" s="44" customFormat="1" ht="233.25" hidden="1" customHeight="1" x14ac:dyDescent="0.25">
      <c r="A42" s="205" t="s">
        <v>839</v>
      </c>
      <c r="B42" s="194" t="s">
        <v>840</v>
      </c>
      <c r="C42" s="194" t="s">
        <v>156</v>
      </c>
      <c r="D42" s="285"/>
      <c r="E42" s="292"/>
      <c r="F42" s="56"/>
    </row>
    <row r="43" spans="1:6" s="56" customFormat="1" ht="65.25" customHeight="1" x14ac:dyDescent="0.25">
      <c r="A43" s="188" t="s">
        <v>72</v>
      </c>
      <c r="B43" s="145" t="s">
        <v>151</v>
      </c>
      <c r="C43" s="145" t="s">
        <v>152</v>
      </c>
      <c r="D43" s="283" t="s">
        <v>276</v>
      </c>
      <c r="E43" s="283" t="s">
        <v>261</v>
      </c>
    </row>
    <row r="44" spans="1:6" s="44" customFormat="1" ht="193.5" customHeight="1" x14ac:dyDescent="0.25">
      <c r="A44" s="189" t="s">
        <v>73</v>
      </c>
      <c r="B44" s="136" t="s">
        <v>166</v>
      </c>
      <c r="C44" s="136" t="s">
        <v>156</v>
      </c>
      <c r="D44" s="293">
        <v>65000</v>
      </c>
      <c r="E44" s="294">
        <v>66000</v>
      </c>
      <c r="F44" s="56"/>
    </row>
    <row r="45" spans="1:6" s="44" customFormat="1" ht="240.75" hidden="1" customHeight="1" x14ac:dyDescent="0.25">
      <c r="A45" s="189" t="s">
        <v>74</v>
      </c>
      <c r="B45" s="136" t="s">
        <v>167</v>
      </c>
      <c r="C45" s="136" t="s">
        <v>156</v>
      </c>
      <c r="D45" s="288"/>
      <c r="E45" s="287"/>
      <c r="F45" s="56"/>
    </row>
    <row r="46" spans="1:6" s="44" customFormat="1" ht="267.75" hidden="1" customHeight="1" x14ac:dyDescent="0.25">
      <c r="A46" s="189" t="s">
        <v>75</v>
      </c>
      <c r="B46" s="136" t="s">
        <v>168</v>
      </c>
      <c r="C46" s="136" t="s">
        <v>156</v>
      </c>
      <c r="D46" s="288"/>
      <c r="E46" s="287"/>
      <c r="F46" s="56"/>
    </row>
    <row r="47" spans="1:6" s="44" customFormat="1" ht="64.150000000000006" customHeight="1" x14ac:dyDescent="0.25">
      <c r="A47" s="188" t="s">
        <v>76</v>
      </c>
      <c r="B47" s="145" t="s">
        <v>151</v>
      </c>
      <c r="C47" s="145" t="s">
        <v>152</v>
      </c>
      <c r="D47" s="283" t="s">
        <v>276</v>
      </c>
      <c r="E47" s="283" t="s">
        <v>261</v>
      </c>
      <c r="F47" s="56"/>
    </row>
    <row r="48" spans="1:6" s="44" customFormat="1" ht="261.75" customHeight="1" x14ac:dyDescent="0.25">
      <c r="A48" s="86" t="s">
        <v>841</v>
      </c>
      <c r="B48" s="207" t="s">
        <v>169</v>
      </c>
      <c r="C48" s="207" t="s">
        <v>153</v>
      </c>
      <c r="D48" s="295">
        <v>0.95</v>
      </c>
      <c r="E48" s="296">
        <v>0.95</v>
      </c>
      <c r="F48" s="56"/>
    </row>
    <row r="49" spans="1:14" s="44" customFormat="1" ht="261.75" customHeight="1" x14ac:dyDescent="0.25">
      <c r="A49" s="86" t="s">
        <v>77</v>
      </c>
      <c r="B49" s="207" t="s">
        <v>170</v>
      </c>
      <c r="C49" s="207" t="s">
        <v>153</v>
      </c>
      <c r="D49" s="295">
        <v>0.64</v>
      </c>
      <c r="E49" s="296">
        <v>0.64</v>
      </c>
      <c r="F49" s="56"/>
    </row>
    <row r="50" spans="1:14" s="44" customFormat="1" ht="56.45" hidden="1" customHeight="1" x14ac:dyDescent="0.25">
      <c r="A50" s="188" t="s">
        <v>78</v>
      </c>
      <c r="B50" s="145" t="s">
        <v>151</v>
      </c>
      <c r="C50" s="145" t="s">
        <v>152</v>
      </c>
      <c r="D50" s="283" t="s">
        <v>276</v>
      </c>
      <c r="E50" s="283" t="s">
        <v>261</v>
      </c>
      <c r="F50" s="56"/>
    </row>
    <row r="51" spans="1:14" s="44" customFormat="1" ht="197.25" hidden="1" customHeight="1" x14ac:dyDescent="0.25">
      <c r="A51" s="202" t="s">
        <v>79</v>
      </c>
      <c r="B51" s="203" t="s">
        <v>250</v>
      </c>
      <c r="C51" s="203" t="s">
        <v>156</v>
      </c>
      <c r="D51" s="297"/>
      <c r="E51" s="294"/>
      <c r="F51" s="56"/>
    </row>
    <row r="52" spans="1:14" s="44" customFormat="1" ht="197.25" hidden="1" customHeight="1" x14ac:dyDescent="0.25">
      <c r="A52" s="189" t="s">
        <v>80</v>
      </c>
      <c r="B52" s="136" t="s">
        <v>171</v>
      </c>
      <c r="C52" s="203" t="s">
        <v>156</v>
      </c>
      <c r="D52" s="297"/>
      <c r="E52" s="289"/>
      <c r="F52" s="56"/>
    </row>
    <row r="53" spans="1:14" s="44" customFormat="1" ht="61.15" customHeight="1" x14ac:dyDescent="0.25">
      <c r="A53" s="188" t="s">
        <v>81</v>
      </c>
      <c r="B53" s="145" t="s">
        <v>151</v>
      </c>
      <c r="C53" s="145" t="s">
        <v>152</v>
      </c>
      <c r="D53" s="283" t="s">
        <v>276</v>
      </c>
      <c r="E53" s="283" t="s">
        <v>261</v>
      </c>
      <c r="F53" s="56"/>
    </row>
    <row r="54" spans="1:14" s="44" customFormat="1" ht="220.5" customHeight="1" x14ac:dyDescent="0.25">
      <c r="A54" s="202" t="s">
        <v>82</v>
      </c>
      <c r="B54" s="203" t="s">
        <v>172</v>
      </c>
      <c r="C54" s="207" t="s">
        <v>173</v>
      </c>
      <c r="D54" s="293">
        <v>597</v>
      </c>
      <c r="E54" s="346">
        <v>588</v>
      </c>
      <c r="F54" s="347"/>
      <c r="G54" s="388"/>
      <c r="H54" s="388"/>
      <c r="I54" s="388"/>
      <c r="J54" s="388"/>
      <c r="K54" s="388"/>
      <c r="L54" s="388"/>
      <c r="M54" s="388"/>
      <c r="N54" s="388"/>
    </row>
    <row r="55" spans="1:14" s="44" customFormat="1" ht="220.5" customHeight="1" x14ac:dyDescent="0.25">
      <c r="A55" s="202" t="s">
        <v>83</v>
      </c>
      <c r="B55" s="203" t="s">
        <v>174</v>
      </c>
      <c r="C55" s="207" t="s">
        <v>173</v>
      </c>
      <c r="D55" s="342">
        <f>'[1]Indicadores e Metas'!$E$24</f>
        <v>0.46200000000000002</v>
      </c>
      <c r="E55" s="348">
        <v>0.45100000000000001</v>
      </c>
      <c r="F55" s="349"/>
      <c r="G55" s="388"/>
      <c r="H55" s="388"/>
      <c r="I55" s="388"/>
      <c r="J55" s="388"/>
      <c r="K55" s="388"/>
      <c r="L55" s="388"/>
      <c r="M55" s="388"/>
      <c r="N55" s="388"/>
    </row>
    <row r="56" spans="1:14" s="44" customFormat="1" ht="220.5" customHeight="1" x14ac:dyDescent="0.25">
      <c r="A56" s="189" t="s">
        <v>84</v>
      </c>
      <c r="B56" s="207" t="s">
        <v>207</v>
      </c>
      <c r="C56" s="207" t="s">
        <v>175</v>
      </c>
      <c r="D56" s="293">
        <v>5</v>
      </c>
      <c r="E56" s="298">
        <v>5</v>
      </c>
      <c r="F56" s="56"/>
    </row>
    <row r="57" spans="1:14" s="44" customFormat="1" ht="220.5" customHeight="1" x14ac:dyDescent="0.25">
      <c r="A57" s="202" t="s">
        <v>85</v>
      </c>
      <c r="B57" s="203" t="s">
        <v>176</v>
      </c>
      <c r="C57" s="207" t="s">
        <v>175</v>
      </c>
      <c r="D57" s="295">
        <v>0.3</v>
      </c>
      <c r="E57" s="374">
        <v>0.27300000000000002</v>
      </c>
      <c r="F57" s="350"/>
    </row>
    <row r="58" spans="1:14" s="44" customFormat="1" ht="220.5" customHeight="1" x14ac:dyDescent="0.25">
      <c r="A58" s="202" t="s">
        <v>86</v>
      </c>
      <c r="B58" s="203" t="s">
        <v>177</v>
      </c>
      <c r="C58" s="207" t="s">
        <v>175</v>
      </c>
      <c r="D58" s="295">
        <v>0.6</v>
      </c>
      <c r="E58" s="374">
        <v>0.53</v>
      </c>
      <c r="F58" s="351"/>
    </row>
    <row r="59" spans="1:14" s="44" customFormat="1" ht="58.9" hidden="1" customHeight="1" x14ac:dyDescent="0.25">
      <c r="A59" s="188" t="s">
        <v>87</v>
      </c>
      <c r="B59" s="145" t="s">
        <v>151</v>
      </c>
      <c r="C59" s="145" t="s">
        <v>152</v>
      </c>
      <c r="D59" s="145" t="s">
        <v>276</v>
      </c>
      <c r="E59" s="145" t="s">
        <v>261</v>
      </c>
      <c r="F59" s="56"/>
    </row>
    <row r="60" spans="1:14" s="44" customFormat="1" ht="273" hidden="1" customHeight="1" x14ac:dyDescent="0.25">
      <c r="A60" s="189" t="s">
        <v>88</v>
      </c>
      <c r="B60" s="203" t="s">
        <v>178</v>
      </c>
      <c r="C60" s="203" t="s">
        <v>156</v>
      </c>
      <c r="D60" s="203"/>
      <c r="E60" s="190"/>
      <c r="F60" s="56"/>
    </row>
    <row r="61" spans="1:14" s="44" customFormat="1" ht="60" hidden="1" customHeight="1" x14ac:dyDescent="0.25">
      <c r="A61" s="188" t="s">
        <v>89</v>
      </c>
      <c r="B61" s="145" t="s">
        <v>151</v>
      </c>
      <c r="C61" s="145" t="s">
        <v>152</v>
      </c>
      <c r="D61" s="145" t="s">
        <v>276</v>
      </c>
      <c r="E61" s="145" t="s">
        <v>261</v>
      </c>
      <c r="F61" s="56"/>
    </row>
    <row r="62" spans="1:14" s="44" customFormat="1" ht="264" hidden="1" customHeight="1" x14ac:dyDescent="0.25">
      <c r="A62" s="202" t="s">
        <v>90</v>
      </c>
      <c r="B62" s="203" t="s">
        <v>179</v>
      </c>
      <c r="C62" s="203" t="s">
        <v>156</v>
      </c>
      <c r="D62" s="203"/>
      <c r="E62" s="143"/>
      <c r="F62" s="56"/>
    </row>
    <row r="63" spans="1:14" s="44" customFormat="1" ht="264" hidden="1" customHeight="1" x14ac:dyDescent="0.25">
      <c r="A63" s="202" t="s">
        <v>91</v>
      </c>
      <c r="B63" s="203" t="s">
        <v>180</v>
      </c>
      <c r="C63" s="203" t="s">
        <v>156</v>
      </c>
      <c r="D63" s="203"/>
      <c r="E63" s="143"/>
      <c r="F63" s="56"/>
    </row>
    <row r="64" spans="1:14" s="44" customFormat="1" ht="264" hidden="1" customHeight="1" x14ac:dyDescent="0.25">
      <c r="A64" s="202" t="s">
        <v>92</v>
      </c>
      <c r="B64" s="203" t="s">
        <v>181</v>
      </c>
      <c r="C64" s="203" t="s">
        <v>153</v>
      </c>
      <c r="D64" s="203"/>
      <c r="E64" s="143"/>
      <c r="F64" s="56"/>
    </row>
    <row r="65" spans="1:6" s="44" customFormat="1" ht="76.5" hidden="1" customHeight="1" x14ac:dyDescent="0.25">
      <c r="A65" s="188" t="s">
        <v>93</v>
      </c>
      <c r="B65" s="145" t="s">
        <v>151</v>
      </c>
      <c r="C65" s="145" t="s">
        <v>152</v>
      </c>
      <c r="D65" s="145" t="s">
        <v>276</v>
      </c>
      <c r="E65" s="145" t="s">
        <v>261</v>
      </c>
      <c r="F65" s="56"/>
    </row>
    <row r="66" spans="1:6" s="44" customFormat="1" ht="270" hidden="1" customHeight="1" x14ac:dyDescent="0.25">
      <c r="A66" s="189" t="s">
        <v>94</v>
      </c>
      <c r="B66" s="203" t="s">
        <v>182</v>
      </c>
      <c r="C66" s="203" t="s">
        <v>153</v>
      </c>
      <c r="D66" s="203"/>
      <c r="E66" s="190"/>
      <c r="F66" s="56"/>
    </row>
    <row r="67" spans="1:6" s="44" customFormat="1" ht="127.5" hidden="1" customHeight="1" x14ac:dyDescent="0.25">
      <c r="A67" s="188" t="s">
        <v>95</v>
      </c>
      <c r="B67" s="145" t="s">
        <v>151</v>
      </c>
      <c r="C67" s="145" t="s">
        <v>152</v>
      </c>
      <c r="D67" s="145" t="s">
        <v>276</v>
      </c>
      <c r="E67" s="145" t="s">
        <v>261</v>
      </c>
      <c r="F67" s="56"/>
    </row>
    <row r="68" spans="1:6" s="44" customFormat="1" ht="264.75" hidden="1" customHeight="1" x14ac:dyDescent="0.25">
      <c r="A68" s="189" t="s">
        <v>96</v>
      </c>
      <c r="B68" s="203" t="s">
        <v>183</v>
      </c>
      <c r="C68" s="203" t="s">
        <v>156</v>
      </c>
      <c r="D68" s="203"/>
      <c r="E68" s="190"/>
      <c r="F68" s="56"/>
    </row>
    <row r="69" spans="1:6" s="44" customFormat="1" ht="271.5" hidden="1" customHeight="1" x14ac:dyDescent="0.25">
      <c r="A69" s="189" t="s">
        <v>97</v>
      </c>
      <c r="B69" s="203" t="s">
        <v>184</v>
      </c>
      <c r="C69" s="203" t="s">
        <v>156</v>
      </c>
      <c r="D69" s="203"/>
      <c r="E69" s="190"/>
      <c r="F69" s="56"/>
    </row>
    <row r="70" spans="1:6" s="45" customFormat="1" ht="30.75" customHeight="1" x14ac:dyDescent="0.3">
      <c r="A70" s="208"/>
      <c r="B70" s="209"/>
      <c r="C70" s="209"/>
      <c r="D70" s="209"/>
      <c r="E70" s="210"/>
      <c r="F70" s="46"/>
    </row>
    <row r="71" spans="1:6" ht="12" customHeight="1" x14ac:dyDescent="0.3">
      <c r="A71" s="211"/>
      <c r="B71" s="212"/>
      <c r="C71" s="212"/>
      <c r="D71" s="212"/>
      <c r="E71" s="211"/>
    </row>
    <row r="86" spans="2:6" x14ac:dyDescent="0.3">
      <c r="B86" s="30"/>
      <c r="C86" s="30"/>
      <c r="D86" s="30"/>
      <c r="F86" s="33"/>
    </row>
    <row r="87" spans="2:6" x14ac:dyDescent="0.3">
      <c r="B87" s="30"/>
      <c r="C87" s="30"/>
      <c r="D87" s="30"/>
      <c r="F87" s="33"/>
    </row>
    <row r="88" spans="2:6" x14ac:dyDescent="0.3">
      <c r="B88" s="30"/>
      <c r="C88" s="30"/>
      <c r="D88" s="30"/>
      <c r="F88" s="33"/>
    </row>
    <row r="89" spans="2:6" x14ac:dyDescent="0.3">
      <c r="B89" s="30"/>
      <c r="C89" s="30"/>
      <c r="D89" s="30"/>
      <c r="F89" s="33"/>
    </row>
    <row r="90" spans="2:6" x14ac:dyDescent="0.3">
      <c r="B90" s="30"/>
      <c r="C90" s="30"/>
      <c r="D90" s="30"/>
      <c r="F90" s="33"/>
    </row>
    <row r="91" spans="2:6" x14ac:dyDescent="0.3">
      <c r="B91" s="30"/>
      <c r="C91" s="30"/>
      <c r="D91" s="30"/>
      <c r="F91" s="33"/>
    </row>
    <row r="92" spans="2:6" x14ac:dyDescent="0.3">
      <c r="B92" s="30"/>
      <c r="C92" s="30"/>
      <c r="D92" s="30"/>
      <c r="F92" s="33"/>
    </row>
    <row r="93" spans="2:6" x14ac:dyDescent="0.3">
      <c r="B93" s="30"/>
      <c r="C93" s="30"/>
      <c r="D93" s="30"/>
      <c r="F93" s="33"/>
    </row>
    <row r="94" spans="2:6" x14ac:dyDescent="0.3">
      <c r="B94" s="30"/>
      <c r="C94" s="30"/>
      <c r="D94" s="30"/>
      <c r="F94" s="33"/>
    </row>
    <row r="95" spans="2:6" x14ac:dyDescent="0.3">
      <c r="B95" s="30"/>
      <c r="C95" s="30"/>
      <c r="D95" s="30"/>
      <c r="F95" s="33"/>
    </row>
    <row r="96" spans="2:6" x14ac:dyDescent="0.3">
      <c r="B96" s="30"/>
      <c r="C96" s="30"/>
      <c r="D96" s="30"/>
      <c r="F96" s="33"/>
    </row>
    <row r="97" spans="2:6" x14ac:dyDescent="0.3">
      <c r="B97" s="30"/>
      <c r="C97" s="30"/>
      <c r="D97" s="30"/>
      <c r="F97" s="33"/>
    </row>
    <row r="98" spans="2:6" x14ac:dyDescent="0.3">
      <c r="B98" s="30"/>
      <c r="C98" s="30"/>
      <c r="D98" s="30"/>
      <c r="F98" s="33"/>
    </row>
    <row r="99" spans="2:6" x14ac:dyDescent="0.3">
      <c r="B99" s="30"/>
      <c r="C99" s="30"/>
      <c r="D99" s="30"/>
      <c r="F99" s="33"/>
    </row>
    <row r="100" spans="2:6" x14ac:dyDescent="0.3">
      <c r="B100" s="30"/>
      <c r="C100" s="30"/>
      <c r="D100" s="30"/>
      <c r="F100" s="33"/>
    </row>
    <row r="101" spans="2:6" x14ac:dyDescent="0.3">
      <c r="B101" s="30"/>
      <c r="C101" s="30"/>
      <c r="D101" s="30"/>
      <c r="F101" s="33"/>
    </row>
    <row r="102" spans="2:6" x14ac:dyDescent="0.3">
      <c r="B102" s="30"/>
      <c r="C102" s="30"/>
      <c r="D102" s="30"/>
      <c r="F102" s="33"/>
    </row>
    <row r="103" spans="2:6" x14ac:dyDescent="0.3">
      <c r="B103" s="30"/>
      <c r="C103" s="30"/>
      <c r="D103" s="30"/>
      <c r="F103" s="33"/>
    </row>
    <row r="104" spans="2:6" x14ac:dyDescent="0.3">
      <c r="B104" s="30"/>
      <c r="C104" s="30"/>
      <c r="D104" s="30"/>
      <c r="F104" s="33"/>
    </row>
    <row r="105" spans="2:6" x14ac:dyDescent="0.3">
      <c r="B105" s="30"/>
      <c r="C105" s="30"/>
      <c r="D105" s="30"/>
      <c r="F105" s="33"/>
    </row>
    <row r="106" spans="2:6" x14ac:dyDescent="0.3">
      <c r="B106" s="30"/>
      <c r="C106" s="30"/>
      <c r="D106" s="30"/>
      <c r="F106" s="33"/>
    </row>
    <row r="107" spans="2:6" x14ac:dyDescent="0.3">
      <c r="B107" s="30"/>
      <c r="C107" s="30"/>
      <c r="D107" s="30"/>
      <c r="F107" s="33"/>
    </row>
    <row r="108" spans="2:6" x14ac:dyDescent="0.3">
      <c r="B108" s="30"/>
      <c r="C108" s="30"/>
      <c r="D108" s="30"/>
      <c r="F108" s="33"/>
    </row>
    <row r="109" spans="2:6" x14ac:dyDescent="0.3">
      <c r="B109" s="30"/>
      <c r="C109" s="30"/>
      <c r="D109" s="30"/>
      <c r="F109" s="33"/>
    </row>
    <row r="110" spans="2:6" x14ac:dyDescent="0.3">
      <c r="B110" s="30"/>
      <c r="C110" s="30"/>
      <c r="D110" s="30"/>
      <c r="F110" s="33"/>
    </row>
    <row r="111" spans="2:6" x14ac:dyDescent="0.3">
      <c r="B111" s="30"/>
      <c r="C111" s="30"/>
      <c r="D111" s="30"/>
      <c r="F111" s="33"/>
    </row>
    <row r="112" spans="2:6" x14ac:dyDescent="0.3">
      <c r="B112" s="30"/>
      <c r="C112" s="30"/>
      <c r="D112" s="30"/>
      <c r="F112" s="33"/>
    </row>
    <row r="113" spans="2:6" x14ac:dyDescent="0.3">
      <c r="B113" s="30"/>
      <c r="C113" s="30"/>
      <c r="D113" s="30"/>
      <c r="F113" s="33"/>
    </row>
    <row r="114" spans="2:6" x14ac:dyDescent="0.3">
      <c r="B114" s="30"/>
      <c r="C114" s="30"/>
      <c r="D114" s="30"/>
      <c r="F114" s="33"/>
    </row>
    <row r="115" spans="2:6" x14ac:dyDescent="0.3">
      <c r="B115" s="30"/>
      <c r="C115" s="30"/>
      <c r="D115" s="30"/>
      <c r="F115" s="33"/>
    </row>
    <row r="116" spans="2:6" x14ac:dyDescent="0.3">
      <c r="B116" s="30"/>
      <c r="C116" s="30"/>
      <c r="D116" s="30"/>
      <c r="F116" s="33"/>
    </row>
    <row r="117" spans="2:6" x14ac:dyDescent="0.3">
      <c r="B117" s="30"/>
      <c r="C117" s="30"/>
      <c r="D117" s="30"/>
      <c r="F117" s="33"/>
    </row>
    <row r="118" spans="2:6" x14ac:dyDescent="0.3">
      <c r="B118" s="30"/>
      <c r="C118" s="30"/>
      <c r="D118" s="30"/>
      <c r="F118" s="33"/>
    </row>
    <row r="119" spans="2:6" x14ac:dyDescent="0.3">
      <c r="B119" s="30"/>
      <c r="C119" s="30"/>
      <c r="D119" s="30"/>
      <c r="F119" s="33"/>
    </row>
    <row r="120" spans="2:6" x14ac:dyDescent="0.3">
      <c r="B120" s="30"/>
      <c r="C120" s="30"/>
      <c r="D120" s="30"/>
      <c r="F120" s="33"/>
    </row>
    <row r="121" spans="2:6" x14ac:dyDescent="0.3">
      <c r="B121" s="30"/>
      <c r="C121" s="30"/>
      <c r="D121" s="30"/>
      <c r="F121" s="33"/>
    </row>
    <row r="122" spans="2:6" x14ac:dyDescent="0.3">
      <c r="B122" s="30"/>
      <c r="C122" s="30"/>
      <c r="D122" s="30"/>
      <c r="F122" s="33"/>
    </row>
    <row r="123" spans="2:6" x14ac:dyDescent="0.3">
      <c r="B123" s="30"/>
      <c r="C123" s="30"/>
      <c r="D123" s="30"/>
      <c r="F123" s="33"/>
    </row>
    <row r="124" spans="2:6" x14ac:dyDescent="0.3">
      <c r="B124" s="30"/>
      <c r="C124" s="30"/>
      <c r="D124" s="30"/>
      <c r="F124" s="33"/>
    </row>
    <row r="125" spans="2:6" x14ac:dyDescent="0.3">
      <c r="B125" s="30"/>
      <c r="C125" s="30"/>
      <c r="D125" s="30"/>
      <c r="F125" s="33"/>
    </row>
    <row r="126" spans="2:6" x14ac:dyDescent="0.3">
      <c r="B126" s="30"/>
      <c r="C126" s="30"/>
      <c r="D126" s="30"/>
      <c r="F126" s="33"/>
    </row>
    <row r="127" spans="2:6" x14ac:dyDescent="0.3">
      <c r="B127" s="30"/>
      <c r="C127" s="30"/>
      <c r="D127" s="30"/>
      <c r="F127" s="33"/>
    </row>
    <row r="128" spans="2:6" x14ac:dyDescent="0.3">
      <c r="B128" s="30"/>
      <c r="C128" s="30"/>
      <c r="D128" s="30"/>
      <c r="F128" s="33"/>
    </row>
    <row r="129" spans="2:6" x14ac:dyDescent="0.3">
      <c r="B129" s="30"/>
      <c r="C129" s="30"/>
      <c r="D129" s="30"/>
      <c r="F129" s="33"/>
    </row>
    <row r="130" spans="2:6" x14ac:dyDescent="0.3">
      <c r="B130" s="30"/>
      <c r="C130" s="30"/>
      <c r="D130" s="30"/>
      <c r="F130" s="33"/>
    </row>
    <row r="131" spans="2:6" x14ac:dyDescent="0.3">
      <c r="B131" s="30"/>
      <c r="C131" s="30"/>
      <c r="D131" s="30"/>
      <c r="F131" s="33"/>
    </row>
    <row r="132" spans="2:6" x14ac:dyDescent="0.3">
      <c r="B132" s="30"/>
      <c r="C132" s="30"/>
      <c r="D132" s="30"/>
      <c r="F132" s="33"/>
    </row>
    <row r="133" spans="2:6" x14ac:dyDescent="0.3">
      <c r="B133" s="30"/>
      <c r="C133" s="30"/>
      <c r="D133" s="30"/>
      <c r="F133" s="33"/>
    </row>
    <row r="134" spans="2:6" x14ac:dyDescent="0.3">
      <c r="B134" s="30"/>
      <c r="C134" s="30"/>
      <c r="D134" s="30"/>
      <c r="F134" s="33"/>
    </row>
    <row r="135" spans="2:6" x14ac:dyDescent="0.3">
      <c r="B135" s="30"/>
      <c r="C135" s="30"/>
      <c r="D135" s="30"/>
      <c r="F135" s="33"/>
    </row>
    <row r="136" spans="2:6" x14ac:dyDescent="0.3">
      <c r="B136" s="30"/>
      <c r="C136" s="30"/>
      <c r="D136" s="30"/>
      <c r="F136" s="33"/>
    </row>
    <row r="137" spans="2:6" x14ac:dyDescent="0.3">
      <c r="B137" s="30"/>
      <c r="C137" s="30"/>
      <c r="D137" s="30"/>
      <c r="F137" s="33"/>
    </row>
    <row r="138" spans="2:6" x14ac:dyDescent="0.3">
      <c r="B138" s="30"/>
      <c r="C138" s="30"/>
      <c r="D138" s="30"/>
      <c r="F138" s="33"/>
    </row>
    <row r="139" spans="2:6" x14ac:dyDescent="0.3">
      <c r="B139" s="30"/>
      <c r="C139" s="30"/>
      <c r="D139" s="30"/>
      <c r="F139" s="33"/>
    </row>
    <row r="140" spans="2:6" x14ac:dyDescent="0.3">
      <c r="B140" s="30"/>
      <c r="C140" s="30"/>
      <c r="D140" s="30"/>
      <c r="F140" s="33"/>
    </row>
    <row r="141" spans="2:6" x14ac:dyDescent="0.3">
      <c r="B141" s="30"/>
      <c r="C141" s="30"/>
      <c r="D141" s="30"/>
      <c r="F141" s="33"/>
    </row>
    <row r="142" spans="2:6" x14ac:dyDescent="0.3">
      <c r="B142" s="30"/>
      <c r="C142" s="30"/>
      <c r="D142" s="30"/>
      <c r="F142" s="33"/>
    </row>
    <row r="143" spans="2:6" x14ac:dyDescent="0.3">
      <c r="B143" s="30"/>
      <c r="C143" s="30"/>
      <c r="D143" s="30"/>
      <c r="F143" s="33"/>
    </row>
    <row r="144" spans="2:6" x14ac:dyDescent="0.3">
      <c r="B144" s="30"/>
      <c r="C144" s="30"/>
      <c r="D144" s="30"/>
      <c r="F144" s="33"/>
    </row>
    <row r="145" spans="2:6" x14ac:dyDescent="0.3">
      <c r="B145" s="30"/>
      <c r="C145" s="30"/>
      <c r="D145" s="30"/>
      <c r="F145" s="33"/>
    </row>
    <row r="146" spans="2:6" x14ac:dyDescent="0.3">
      <c r="B146" s="30"/>
      <c r="C146" s="30"/>
      <c r="D146" s="30"/>
      <c r="F146" s="33"/>
    </row>
    <row r="147" spans="2:6" x14ac:dyDescent="0.3">
      <c r="B147" s="30"/>
      <c r="C147" s="30"/>
      <c r="D147" s="30"/>
      <c r="F147" s="33"/>
    </row>
    <row r="148" spans="2:6" x14ac:dyDescent="0.3">
      <c r="B148" s="30"/>
      <c r="C148" s="30"/>
      <c r="D148" s="30"/>
      <c r="F148" s="33"/>
    </row>
    <row r="149" spans="2:6" x14ac:dyDescent="0.3">
      <c r="B149" s="30"/>
      <c r="C149" s="30"/>
      <c r="D149" s="30"/>
      <c r="F149" s="33"/>
    </row>
    <row r="150" spans="2:6" x14ac:dyDescent="0.3">
      <c r="B150" s="30"/>
      <c r="C150" s="30"/>
      <c r="D150" s="30"/>
      <c r="F150" s="33"/>
    </row>
    <row r="151" spans="2:6" x14ac:dyDescent="0.3">
      <c r="B151" s="30"/>
      <c r="C151" s="30"/>
      <c r="D151" s="30"/>
      <c r="F151" s="33"/>
    </row>
    <row r="152" spans="2:6" x14ac:dyDescent="0.3">
      <c r="B152" s="30"/>
      <c r="C152" s="30"/>
      <c r="D152" s="30"/>
      <c r="F152" s="33"/>
    </row>
    <row r="153" spans="2:6" x14ac:dyDescent="0.3">
      <c r="B153" s="30"/>
      <c r="C153" s="30"/>
      <c r="D153" s="30"/>
      <c r="F153" s="33"/>
    </row>
    <row r="154" spans="2:6" x14ac:dyDescent="0.3">
      <c r="B154" s="30"/>
      <c r="C154" s="30"/>
      <c r="D154" s="30"/>
      <c r="F154" s="33"/>
    </row>
    <row r="155" spans="2:6" x14ac:dyDescent="0.3">
      <c r="B155" s="30"/>
      <c r="C155" s="30"/>
      <c r="D155" s="30"/>
      <c r="F155" s="33"/>
    </row>
    <row r="156" spans="2:6" x14ac:dyDescent="0.3">
      <c r="B156" s="30"/>
      <c r="C156" s="30"/>
      <c r="D156" s="30"/>
      <c r="F156" s="33"/>
    </row>
    <row r="157" spans="2:6" x14ac:dyDescent="0.3">
      <c r="B157" s="30"/>
      <c r="C157" s="30"/>
      <c r="D157" s="30"/>
      <c r="F157" s="33"/>
    </row>
    <row r="158" spans="2:6" x14ac:dyDescent="0.3">
      <c r="B158" s="30"/>
      <c r="C158" s="30"/>
      <c r="D158" s="30"/>
      <c r="F158" s="33"/>
    </row>
    <row r="159" spans="2:6" x14ac:dyDescent="0.3">
      <c r="B159" s="30"/>
      <c r="C159" s="30"/>
      <c r="D159" s="30"/>
      <c r="F159" s="33"/>
    </row>
    <row r="160" spans="2:6" x14ac:dyDescent="0.3">
      <c r="B160" s="30"/>
      <c r="C160" s="30"/>
      <c r="D160" s="30"/>
      <c r="F160" s="33"/>
    </row>
    <row r="161" spans="2:6" x14ac:dyDescent="0.3">
      <c r="B161" s="30"/>
      <c r="C161" s="30"/>
      <c r="D161" s="30"/>
      <c r="F161" s="33"/>
    </row>
    <row r="162" spans="2:6" x14ac:dyDescent="0.3">
      <c r="B162" s="30"/>
      <c r="C162" s="30"/>
      <c r="D162" s="30"/>
      <c r="F162" s="33"/>
    </row>
    <row r="163" spans="2:6" x14ac:dyDescent="0.3">
      <c r="B163" s="30"/>
      <c r="C163" s="30"/>
      <c r="D163" s="30"/>
      <c r="F163" s="33"/>
    </row>
    <row r="164" spans="2:6" x14ac:dyDescent="0.3">
      <c r="B164" s="30"/>
      <c r="C164" s="30"/>
      <c r="D164" s="30"/>
      <c r="F164" s="33"/>
    </row>
    <row r="165" spans="2:6" x14ac:dyDescent="0.3">
      <c r="B165" s="30"/>
      <c r="C165" s="30"/>
      <c r="D165" s="30"/>
      <c r="F165" s="33"/>
    </row>
    <row r="166" spans="2:6" x14ac:dyDescent="0.3">
      <c r="B166" s="30"/>
      <c r="C166" s="30"/>
      <c r="D166" s="30"/>
      <c r="F166" s="33"/>
    </row>
    <row r="167" spans="2:6" x14ac:dyDescent="0.3">
      <c r="B167" s="30"/>
      <c r="C167" s="30"/>
      <c r="D167" s="30"/>
      <c r="F167" s="33"/>
    </row>
    <row r="168" spans="2:6" x14ac:dyDescent="0.3">
      <c r="B168" s="30"/>
      <c r="C168" s="30"/>
      <c r="D168" s="30"/>
      <c r="F168" s="33"/>
    </row>
    <row r="169" spans="2:6" x14ac:dyDescent="0.3">
      <c r="B169" s="30"/>
      <c r="C169" s="30"/>
      <c r="D169" s="30"/>
      <c r="F169" s="33"/>
    </row>
    <row r="170" spans="2:6" x14ac:dyDescent="0.3">
      <c r="B170" s="30"/>
      <c r="C170" s="30"/>
      <c r="D170" s="30"/>
      <c r="F170" s="33"/>
    </row>
    <row r="171" spans="2:6" x14ac:dyDescent="0.3">
      <c r="B171" s="30"/>
      <c r="C171" s="30"/>
      <c r="D171" s="30"/>
      <c r="F171" s="33"/>
    </row>
    <row r="172" spans="2:6" x14ac:dyDescent="0.3">
      <c r="B172" s="30"/>
      <c r="C172" s="30"/>
      <c r="D172" s="30"/>
      <c r="F172" s="33"/>
    </row>
    <row r="173" spans="2:6" x14ac:dyDescent="0.3">
      <c r="B173" s="30"/>
      <c r="C173" s="30"/>
      <c r="D173" s="30"/>
      <c r="F173" s="33"/>
    </row>
    <row r="174" spans="2:6" x14ac:dyDescent="0.3">
      <c r="B174" s="30"/>
      <c r="C174" s="30"/>
      <c r="D174" s="30"/>
      <c r="F174" s="33"/>
    </row>
    <row r="175" spans="2:6" x14ac:dyDescent="0.3">
      <c r="B175" s="30"/>
      <c r="C175" s="30"/>
      <c r="D175" s="30"/>
      <c r="F175" s="33"/>
    </row>
    <row r="176" spans="2:6" x14ac:dyDescent="0.3">
      <c r="B176" s="30"/>
      <c r="C176" s="30"/>
      <c r="D176" s="30"/>
      <c r="F176" s="33"/>
    </row>
    <row r="177" spans="2:6" x14ac:dyDescent="0.3">
      <c r="B177" s="30"/>
      <c r="C177" s="30"/>
      <c r="D177" s="30"/>
      <c r="F177" s="33"/>
    </row>
    <row r="178" spans="2:6" x14ac:dyDescent="0.3">
      <c r="B178" s="30"/>
      <c r="C178" s="30"/>
      <c r="D178" s="30"/>
      <c r="F178" s="33"/>
    </row>
    <row r="179" spans="2:6" x14ac:dyDescent="0.3">
      <c r="B179" s="30"/>
      <c r="C179" s="30"/>
      <c r="D179" s="30"/>
      <c r="F179" s="33"/>
    </row>
    <row r="180" spans="2:6" x14ac:dyDescent="0.3">
      <c r="B180" s="30"/>
      <c r="C180" s="30"/>
      <c r="D180" s="30"/>
      <c r="F180" s="33"/>
    </row>
    <row r="181" spans="2:6" x14ac:dyDescent="0.3">
      <c r="B181" s="30"/>
      <c r="C181" s="30"/>
      <c r="D181" s="30"/>
      <c r="F181" s="33"/>
    </row>
    <row r="182" spans="2:6" x14ac:dyDescent="0.3">
      <c r="B182" s="30"/>
      <c r="C182" s="30"/>
      <c r="D182" s="30"/>
      <c r="F182" s="33"/>
    </row>
    <row r="183" spans="2:6" x14ac:dyDescent="0.3">
      <c r="B183" s="30"/>
      <c r="C183" s="30"/>
      <c r="D183" s="30"/>
      <c r="F183" s="33"/>
    </row>
    <row r="184" spans="2:6" x14ac:dyDescent="0.3">
      <c r="B184" s="30"/>
      <c r="C184" s="30"/>
      <c r="D184" s="30"/>
      <c r="F184" s="33"/>
    </row>
    <row r="185" spans="2:6" x14ac:dyDescent="0.3">
      <c r="B185" s="30"/>
      <c r="C185" s="30"/>
      <c r="D185" s="30"/>
      <c r="F185" s="33"/>
    </row>
    <row r="186" spans="2:6" x14ac:dyDescent="0.3">
      <c r="B186" s="30"/>
      <c r="C186" s="30"/>
      <c r="D186" s="30"/>
      <c r="F186" s="33"/>
    </row>
    <row r="187" spans="2:6" x14ac:dyDescent="0.3">
      <c r="B187" s="30"/>
      <c r="C187" s="30"/>
      <c r="D187" s="30"/>
      <c r="F187" s="33"/>
    </row>
    <row r="188" spans="2:6" x14ac:dyDescent="0.3">
      <c r="B188" s="30"/>
      <c r="C188" s="30"/>
      <c r="D188" s="30"/>
      <c r="F188" s="33"/>
    </row>
    <row r="189" spans="2:6" x14ac:dyDescent="0.3">
      <c r="B189" s="30"/>
      <c r="C189" s="30"/>
      <c r="D189" s="30"/>
      <c r="F189" s="33"/>
    </row>
    <row r="190" spans="2:6" x14ac:dyDescent="0.3">
      <c r="B190" s="30"/>
      <c r="C190" s="30"/>
      <c r="D190" s="30"/>
      <c r="F190" s="33"/>
    </row>
    <row r="191" spans="2:6" x14ac:dyDescent="0.3">
      <c r="B191" s="30"/>
      <c r="C191" s="30"/>
      <c r="D191" s="30"/>
      <c r="F191" s="33"/>
    </row>
    <row r="192" spans="2:6" x14ac:dyDescent="0.3">
      <c r="B192" s="30"/>
      <c r="C192" s="30"/>
      <c r="D192" s="30"/>
      <c r="F192" s="33"/>
    </row>
    <row r="193" spans="2:6" x14ac:dyDescent="0.3">
      <c r="B193" s="30"/>
      <c r="C193" s="30"/>
      <c r="D193" s="30"/>
      <c r="F193" s="33"/>
    </row>
    <row r="194" spans="2:6" x14ac:dyDescent="0.3">
      <c r="B194" s="30"/>
      <c r="C194" s="30"/>
      <c r="D194" s="30"/>
      <c r="F194" s="33"/>
    </row>
    <row r="195" spans="2:6" x14ac:dyDescent="0.3">
      <c r="B195" s="30"/>
      <c r="C195" s="30"/>
      <c r="D195" s="30"/>
      <c r="F195" s="33"/>
    </row>
    <row r="196" spans="2:6" x14ac:dyDescent="0.3">
      <c r="B196" s="30"/>
      <c r="C196" s="30"/>
      <c r="D196" s="30"/>
      <c r="F196" s="33"/>
    </row>
    <row r="197" spans="2:6" x14ac:dyDescent="0.3">
      <c r="B197" s="30"/>
      <c r="C197" s="30"/>
      <c r="D197" s="30"/>
      <c r="F197" s="33"/>
    </row>
    <row r="198" spans="2:6" x14ac:dyDescent="0.3">
      <c r="B198" s="30"/>
      <c r="C198" s="30"/>
      <c r="D198" s="30"/>
      <c r="F198" s="33"/>
    </row>
    <row r="199" spans="2:6" x14ac:dyDescent="0.3">
      <c r="B199" s="30"/>
      <c r="C199" s="30"/>
      <c r="D199" s="30"/>
      <c r="F199" s="33"/>
    </row>
    <row r="200" spans="2:6" x14ac:dyDescent="0.3">
      <c r="B200" s="30"/>
      <c r="C200" s="30"/>
      <c r="D200" s="30"/>
      <c r="F200" s="33"/>
    </row>
    <row r="201" spans="2:6" x14ac:dyDescent="0.3">
      <c r="B201" s="30"/>
      <c r="C201" s="30"/>
      <c r="D201" s="30"/>
      <c r="F201" s="33"/>
    </row>
    <row r="202" spans="2:6" x14ac:dyDescent="0.3">
      <c r="B202" s="30"/>
      <c r="C202" s="30"/>
      <c r="D202" s="30"/>
      <c r="F202" s="33"/>
    </row>
    <row r="203" spans="2:6" x14ac:dyDescent="0.3">
      <c r="B203" s="30"/>
      <c r="C203" s="30"/>
      <c r="D203" s="30"/>
      <c r="F203" s="33"/>
    </row>
    <row r="204" spans="2:6" x14ac:dyDescent="0.3">
      <c r="B204" s="30"/>
      <c r="C204" s="30"/>
      <c r="D204" s="30"/>
      <c r="F204" s="33"/>
    </row>
    <row r="205" spans="2:6" x14ac:dyDescent="0.3">
      <c r="B205" s="30"/>
      <c r="C205" s="30"/>
      <c r="D205" s="30"/>
      <c r="F205" s="33"/>
    </row>
    <row r="206" spans="2:6" x14ac:dyDescent="0.3">
      <c r="B206" s="30"/>
      <c r="C206" s="30"/>
      <c r="D206" s="30"/>
      <c r="F206" s="33"/>
    </row>
    <row r="207" spans="2:6" x14ac:dyDescent="0.3">
      <c r="B207" s="30"/>
      <c r="C207" s="30"/>
      <c r="D207" s="30"/>
      <c r="F207" s="33"/>
    </row>
    <row r="208" spans="2:6" x14ac:dyDescent="0.3">
      <c r="B208" s="30"/>
      <c r="C208" s="30"/>
      <c r="D208" s="30"/>
      <c r="F208" s="33"/>
    </row>
    <row r="209" spans="2:6" x14ac:dyDescent="0.3">
      <c r="B209" s="30"/>
      <c r="C209" s="30"/>
      <c r="D209" s="30"/>
      <c r="F209" s="33"/>
    </row>
    <row r="210" spans="2:6" x14ac:dyDescent="0.3">
      <c r="B210" s="30"/>
      <c r="C210" s="30"/>
      <c r="D210" s="30"/>
      <c r="F210" s="33"/>
    </row>
    <row r="211" spans="2:6" x14ac:dyDescent="0.3">
      <c r="B211" s="30"/>
      <c r="C211" s="30"/>
      <c r="D211" s="30"/>
      <c r="F211" s="33"/>
    </row>
    <row r="212" spans="2:6" x14ac:dyDescent="0.3">
      <c r="B212" s="30"/>
      <c r="C212" s="30"/>
      <c r="D212" s="30"/>
      <c r="F212" s="33"/>
    </row>
    <row r="213" spans="2:6" x14ac:dyDescent="0.3">
      <c r="B213" s="30"/>
      <c r="C213" s="30"/>
      <c r="D213" s="30"/>
      <c r="F213" s="33"/>
    </row>
    <row r="214" spans="2:6" x14ac:dyDescent="0.3">
      <c r="B214" s="30"/>
      <c r="C214" s="30"/>
      <c r="D214" s="30"/>
      <c r="F214" s="33"/>
    </row>
    <row r="215" spans="2:6" x14ac:dyDescent="0.3">
      <c r="B215" s="30"/>
      <c r="C215" s="30"/>
      <c r="D215" s="30"/>
      <c r="F215" s="33"/>
    </row>
    <row r="216" spans="2:6" x14ac:dyDescent="0.3">
      <c r="B216" s="30"/>
      <c r="C216" s="30"/>
      <c r="D216" s="30"/>
      <c r="F216" s="33"/>
    </row>
    <row r="217" spans="2:6" x14ac:dyDescent="0.3">
      <c r="B217" s="30"/>
      <c r="C217" s="30"/>
      <c r="D217" s="30"/>
      <c r="F217" s="33"/>
    </row>
    <row r="218" spans="2:6" x14ac:dyDescent="0.3">
      <c r="B218" s="30"/>
      <c r="C218" s="30"/>
      <c r="D218" s="30"/>
      <c r="F218" s="33"/>
    </row>
    <row r="219" spans="2:6" x14ac:dyDescent="0.3">
      <c r="B219" s="30"/>
      <c r="C219" s="30"/>
      <c r="D219" s="30"/>
      <c r="F219" s="33"/>
    </row>
    <row r="220" spans="2:6" x14ac:dyDescent="0.3">
      <c r="B220" s="30"/>
      <c r="C220" s="30"/>
      <c r="D220" s="30"/>
      <c r="F220" s="33"/>
    </row>
    <row r="221" spans="2:6" x14ac:dyDescent="0.3">
      <c r="B221" s="30"/>
      <c r="C221" s="30"/>
      <c r="D221" s="30"/>
      <c r="F221" s="33"/>
    </row>
    <row r="222" spans="2:6" x14ac:dyDescent="0.3">
      <c r="B222" s="30"/>
      <c r="C222" s="30"/>
      <c r="D222" s="30"/>
      <c r="F222" s="33"/>
    </row>
    <row r="223" spans="2:6" x14ac:dyDescent="0.3">
      <c r="B223" s="30"/>
      <c r="C223" s="30"/>
      <c r="D223" s="30"/>
      <c r="F223" s="33"/>
    </row>
    <row r="224" spans="2:6" x14ac:dyDescent="0.3">
      <c r="B224" s="30"/>
      <c r="C224" s="30"/>
      <c r="D224" s="30"/>
      <c r="F224" s="33"/>
    </row>
    <row r="225" spans="2:6" x14ac:dyDescent="0.3">
      <c r="B225" s="30"/>
      <c r="C225" s="30"/>
      <c r="D225" s="30"/>
      <c r="F225" s="33"/>
    </row>
    <row r="226" spans="2:6" x14ac:dyDescent="0.3">
      <c r="B226" s="30"/>
      <c r="C226" s="30"/>
      <c r="D226" s="30"/>
      <c r="F226" s="33"/>
    </row>
    <row r="227" spans="2:6" x14ac:dyDescent="0.3">
      <c r="B227" s="30"/>
      <c r="C227" s="30"/>
      <c r="D227" s="30"/>
      <c r="F227" s="33"/>
    </row>
    <row r="228" spans="2:6" x14ac:dyDescent="0.3">
      <c r="B228" s="30"/>
      <c r="C228" s="30"/>
      <c r="D228" s="30"/>
      <c r="F228" s="33"/>
    </row>
    <row r="229" spans="2:6" x14ac:dyDescent="0.3">
      <c r="B229" s="30"/>
      <c r="C229" s="30"/>
      <c r="D229" s="30"/>
      <c r="F229" s="33"/>
    </row>
    <row r="230" spans="2:6" x14ac:dyDescent="0.3">
      <c r="B230" s="30"/>
      <c r="C230" s="30"/>
      <c r="D230" s="30"/>
      <c r="F230" s="33"/>
    </row>
    <row r="231" spans="2:6" x14ac:dyDescent="0.3">
      <c r="B231" s="30"/>
      <c r="C231" s="30"/>
      <c r="D231" s="30"/>
      <c r="F231" s="33"/>
    </row>
    <row r="232" spans="2:6" x14ac:dyDescent="0.3">
      <c r="B232" s="30"/>
      <c r="C232" s="30"/>
      <c r="D232" s="30"/>
      <c r="F232" s="33"/>
    </row>
    <row r="233" spans="2:6" x14ac:dyDescent="0.3">
      <c r="B233" s="30"/>
      <c r="C233" s="30"/>
      <c r="D233" s="30"/>
      <c r="F233" s="33"/>
    </row>
    <row r="234" spans="2:6" x14ac:dyDescent="0.3">
      <c r="B234" s="30"/>
      <c r="C234" s="30"/>
      <c r="D234" s="30"/>
      <c r="F234" s="33"/>
    </row>
    <row r="235" spans="2:6" x14ac:dyDescent="0.3">
      <c r="B235" s="30"/>
      <c r="C235" s="30"/>
      <c r="D235" s="30"/>
      <c r="F235" s="33"/>
    </row>
    <row r="236" spans="2:6" x14ac:dyDescent="0.3">
      <c r="B236" s="30"/>
      <c r="C236" s="30"/>
      <c r="D236" s="30"/>
      <c r="F236" s="33"/>
    </row>
    <row r="237" spans="2:6" x14ac:dyDescent="0.3">
      <c r="B237" s="30"/>
      <c r="C237" s="30"/>
      <c r="D237" s="30"/>
      <c r="F237" s="33"/>
    </row>
    <row r="238" spans="2:6" x14ac:dyDescent="0.3">
      <c r="B238" s="30"/>
      <c r="C238" s="30"/>
      <c r="D238" s="30"/>
      <c r="F238" s="33"/>
    </row>
    <row r="239" spans="2:6" x14ac:dyDescent="0.3">
      <c r="B239" s="30"/>
      <c r="C239" s="30"/>
      <c r="D239" s="30"/>
      <c r="F239" s="33"/>
    </row>
    <row r="240" spans="2:6" x14ac:dyDescent="0.3">
      <c r="B240" s="30"/>
      <c r="C240" s="30"/>
      <c r="D240" s="30"/>
      <c r="F240" s="33"/>
    </row>
    <row r="241" spans="2:6" x14ac:dyDescent="0.3">
      <c r="B241" s="30"/>
      <c r="C241" s="30"/>
      <c r="D241" s="30"/>
      <c r="F241" s="33"/>
    </row>
    <row r="242" spans="2:6" x14ac:dyDescent="0.3">
      <c r="B242" s="30"/>
      <c r="C242" s="30"/>
      <c r="D242" s="30"/>
      <c r="F242" s="33"/>
    </row>
    <row r="243" spans="2:6" x14ac:dyDescent="0.3">
      <c r="B243" s="30"/>
      <c r="C243" s="30"/>
      <c r="D243" s="30"/>
      <c r="F243" s="33"/>
    </row>
    <row r="244" spans="2:6" x14ac:dyDescent="0.3">
      <c r="B244" s="30"/>
      <c r="C244" s="30"/>
      <c r="D244" s="30"/>
      <c r="F244" s="33"/>
    </row>
    <row r="245" spans="2:6" x14ac:dyDescent="0.3">
      <c r="B245" s="30"/>
      <c r="C245" s="30"/>
      <c r="D245" s="30"/>
      <c r="F245" s="33"/>
    </row>
    <row r="246" spans="2:6" x14ac:dyDescent="0.3">
      <c r="B246" s="30"/>
      <c r="C246" s="30"/>
      <c r="D246" s="30"/>
      <c r="F246" s="33"/>
    </row>
    <row r="247" spans="2:6" x14ac:dyDescent="0.3">
      <c r="B247" s="30"/>
      <c r="C247" s="30"/>
      <c r="D247" s="30"/>
      <c r="F247" s="33"/>
    </row>
    <row r="248" spans="2:6" x14ac:dyDescent="0.3">
      <c r="B248" s="30"/>
      <c r="C248" s="30"/>
      <c r="D248" s="30"/>
      <c r="F248" s="33"/>
    </row>
    <row r="249" spans="2:6" x14ac:dyDescent="0.3">
      <c r="B249" s="30"/>
      <c r="C249" s="30"/>
      <c r="D249" s="30"/>
      <c r="F249" s="33"/>
    </row>
    <row r="250" spans="2:6" x14ac:dyDescent="0.3">
      <c r="B250" s="30"/>
      <c r="C250" s="30"/>
      <c r="D250" s="30"/>
      <c r="F250" s="33"/>
    </row>
    <row r="251" spans="2:6" x14ac:dyDescent="0.3">
      <c r="B251" s="30"/>
      <c r="C251" s="30"/>
      <c r="D251" s="30"/>
      <c r="F251" s="33"/>
    </row>
    <row r="252" spans="2:6" x14ac:dyDescent="0.3">
      <c r="B252" s="30"/>
      <c r="C252" s="30"/>
      <c r="D252" s="30"/>
      <c r="F252" s="33"/>
    </row>
    <row r="253" spans="2:6" x14ac:dyDescent="0.3">
      <c r="B253" s="30"/>
      <c r="C253" s="30"/>
      <c r="D253" s="30"/>
      <c r="F253" s="33"/>
    </row>
    <row r="254" spans="2:6" x14ac:dyDescent="0.3">
      <c r="B254" s="30"/>
      <c r="C254" s="30"/>
      <c r="D254" s="30"/>
      <c r="F254" s="33"/>
    </row>
    <row r="255" spans="2:6" x14ac:dyDescent="0.3">
      <c r="B255" s="30"/>
      <c r="C255" s="30"/>
      <c r="D255" s="30"/>
      <c r="F255" s="33"/>
    </row>
    <row r="256" spans="2:6" x14ac:dyDescent="0.3">
      <c r="B256" s="30"/>
      <c r="C256" s="30"/>
      <c r="D256" s="30"/>
      <c r="F256" s="33"/>
    </row>
    <row r="257" spans="2:6" x14ac:dyDescent="0.3">
      <c r="B257" s="30"/>
      <c r="C257" s="30"/>
      <c r="D257" s="30"/>
      <c r="F257" s="33"/>
    </row>
    <row r="258" spans="2:6" x14ac:dyDescent="0.3">
      <c r="B258" s="30"/>
      <c r="C258" s="30"/>
      <c r="D258" s="30"/>
      <c r="F258" s="33"/>
    </row>
    <row r="259" spans="2:6" x14ac:dyDescent="0.3">
      <c r="B259" s="30"/>
      <c r="C259" s="30"/>
      <c r="D259" s="30"/>
      <c r="F259" s="33"/>
    </row>
    <row r="260" spans="2:6" x14ac:dyDescent="0.3">
      <c r="B260" s="30"/>
      <c r="C260" s="30"/>
      <c r="D260" s="30"/>
      <c r="F260" s="33"/>
    </row>
    <row r="261" spans="2:6" x14ac:dyDescent="0.3">
      <c r="B261" s="30"/>
      <c r="C261" s="30"/>
      <c r="D261" s="30"/>
      <c r="F261" s="33"/>
    </row>
    <row r="262" spans="2:6" x14ac:dyDescent="0.3">
      <c r="B262" s="30"/>
      <c r="C262" s="30"/>
      <c r="D262" s="30"/>
      <c r="F262" s="33"/>
    </row>
    <row r="263" spans="2:6" x14ac:dyDescent="0.3">
      <c r="B263" s="30"/>
      <c r="C263" s="30"/>
      <c r="D263" s="30"/>
      <c r="F263" s="33"/>
    </row>
    <row r="264" spans="2:6" x14ac:dyDescent="0.3">
      <c r="B264" s="30"/>
      <c r="C264" s="30"/>
      <c r="D264" s="30"/>
      <c r="F264" s="33"/>
    </row>
    <row r="265" spans="2:6" x14ac:dyDescent="0.3">
      <c r="B265" s="30"/>
      <c r="C265" s="30"/>
      <c r="D265" s="30"/>
      <c r="F265" s="33"/>
    </row>
    <row r="266" spans="2:6" x14ac:dyDescent="0.3">
      <c r="B266" s="30"/>
      <c r="C266" s="30"/>
      <c r="D266" s="30"/>
      <c r="F266" s="33"/>
    </row>
    <row r="267" spans="2:6" x14ac:dyDescent="0.3">
      <c r="B267" s="30"/>
      <c r="C267" s="30"/>
      <c r="D267" s="30"/>
      <c r="F267" s="33"/>
    </row>
    <row r="268" spans="2:6" x14ac:dyDescent="0.3">
      <c r="B268" s="30"/>
      <c r="C268" s="30"/>
      <c r="D268" s="30"/>
      <c r="F268" s="33"/>
    </row>
    <row r="269" spans="2:6" x14ac:dyDescent="0.3">
      <c r="B269" s="30"/>
      <c r="C269" s="30"/>
      <c r="D269" s="30"/>
      <c r="F269" s="33"/>
    </row>
    <row r="270" spans="2:6" x14ac:dyDescent="0.3">
      <c r="B270" s="30"/>
      <c r="C270" s="30"/>
      <c r="D270" s="30"/>
      <c r="F270" s="33"/>
    </row>
    <row r="271" spans="2:6" x14ac:dyDescent="0.3">
      <c r="B271" s="30"/>
      <c r="C271" s="30"/>
      <c r="D271" s="30"/>
      <c r="F271" s="33"/>
    </row>
    <row r="272" spans="2:6" x14ac:dyDescent="0.3">
      <c r="B272" s="30"/>
      <c r="C272" s="30"/>
      <c r="D272" s="30"/>
      <c r="F272" s="33"/>
    </row>
    <row r="273" spans="2:6" x14ac:dyDescent="0.3">
      <c r="B273" s="30"/>
      <c r="C273" s="30"/>
      <c r="D273" s="30"/>
      <c r="F273" s="33"/>
    </row>
    <row r="274" spans="2:6" x14ac:dyDescent="0.3">
      <c r="B274" s="30"/>
      <c r="C274" s="30"/>
      <c r="D274" s="30"/>
      <c r="F274" s="33"/>
    </row>
    <row r="275" spans="2:6" x14ac:dyDescent="0.3">
      <c r="B275" s="30"/>
      <c r="C275" s="30"/>
      <c r="D275" s="30"/>
      <c r="F275" s="33"/>
    </row>
    <row r="276" spans="2:6" x14ac:dyDescent="0.3">
      <c r="B276" s="30"/>
      <c r="C276" s="30"/>
      <c r="D276" s="30"/>
      <c r="F276" s="33"/>
    </row>
    <row r="277" spans="2:6" x14ac:dyDescent="0.3">
      <c r="B277" s="30"/>
      <c r="C277" s="30"/>
      <c r="D277" s="30"/>
      <c r="F277" s="33"/>
    </row>
    <row r="278" spans="2:6" x14ac:dyDescent="0.3">
      <c r="B278" s="30"/>
      <c r="C278" s="30"/>
      <c r="D278" s="30"/>
      <c r="F278" s="33"/>
    </row>
    <row r="279" spans="2:6" x14ac:dyDescent="0.3">
      <c r="B279" s="30"/>
      <c r="C279" s="30"/>
      <c r="D279" s="30"/>
      <c r="F279" s="33"/>
    </row>
    <row r="280" spans="2:6" x14ac:dyDescent="0.3">
      <c r="B280" s="30"/>
      <c r="C280" s="30"/>
      <c r="D280" s="30"/>
      <c r="F280" s="33"/>
    </row>
    <row r="281" spans="2:6" x14ac:dyDescent="0.3">
      <c r="B281" s="30"/>
      <c r="C281" s="30"/>
      <c r="D281" s="30"/>
      <c r="F281" s="33"/>
    </row>
    <row r="282" spans="2:6" x14ac:dyDescent="0.3">
      <c r="B282" s="30"/>
      <c r="C282" s="30"/>
      <c r="D282" s="30"/>
      <c r="F282" s="33"/>
    </row>
    <row r="283" spans="2:6" x14ac:dyDescent="0.3">
      <c r="B283" s="30"/>
      <c r="C283" s="30"/>
      <c r="D283" s="30"/>
      <c r="F283" s="33"/>
    </row>
    <row r="284" spans="2:6" x14ac:dyDescent="0.3">
      <c r="B284" s="30"/>
      <c r="C284" s="30"/>
      <c r="D284" s="30"/>
      <c r="F284" s="33"/>
    </row>
    <row r="285" spans="2:6" x14ac:dyDescent="0.3">
      <c r="B285" s="30"/>
      <c r="C285" s="30"/>
      <c r="D285" s="30"/>
      <c r="F285" s="33"/>
    </row>
    <row r="286" spans="2:6" x14ac:dyDescent="0.3">
      <c r="B286" s="30"/>
      <c r="C286" s="30"/>
      <c r="D286" s="30"/>
      <c r="F286" s="33"/>
    </row>
    <row r="287" spans="2:6" x14ac:dyDescent="0.3">
      <c r="B287" s="30"/>
      <c r="C287" s="30"/>
      <c r="D287" s="30"/>
      <c r="F287" s="33"/>
    </row>
    <row r="288" spans="2:6" x14ac:dyDescent="0.3">
      <c r="B288" s="30"/>
      <c r="C288" s="30"/>
      <c r="D288" s="30"/>
      <c r="F288" s="33"/>
    </row>
    <row r="289" spans="2:6" x14ac:dyDescent="0.3">
      <c r="B289" s="30"/>
      <c r="C289" s="30"/>
      <c r="D289" s="30"/>
      <c r="F289" s="33"/>
    </row>
    <row r="290" spans="2:6" x14ac:dyDescent="0.3">
      <c r="B290" s="30"/>
      <c r="C290" s="30"/>
      <c r="D290" s="30"/>
      <c r="F290" s="33"/>
    </row>
    <row r="291" spans="2:6" x14ac:dyDescent="0.3">
      <c r="B291" s="30"/>
      <c r="C291" s="30"/>
      <c r="D291" s="30"/>
      <c r="F291" s="33"/>
    </row>
    <row r="292" spans="2:6" x14ac:dyDescent="0.3">
      <c r="B292" s="30"/>
      <c r="C292" s="30"/>
      <c r="D292" s="30"/>
      <c r="F292" s="33"/>
    </row>
    <row r="293" spans="2:6" x14ac:dyDescent="0.3">
      <c r="B293" s="30"/>
      <c r="C293" s="30"/>
      <c r="D293" s="30"/>
      <c r="F293" s="33"/>
    </row>
    <row r="294" spans="2:6" x14ac:dyDescent="0.3">
      <c r="B294" s="30"/>
      <c r="C294" s="30"/>
      <c r="D294" s="30"/>
      <c r="F294" s="33"/>
    </row>
    <row r="295" spans="2:6" x14ac:dyDescent="0.3">
      <c r="B295" s="30"/>
      <c r="C295" s="30"/>
      <c r="D295" s="30"/>
      <c r="F295" s="33"/>
    </row>
    <row r="296" spans="2:6" x14ac:dyDescent="0.3">
      <c r="B296" s="30"/>
      <c r="C296" s="30"/>
      <c r="D296" s="30"/>
      <c r="F296" s="33"/>
    </row>
    <row r="297" spans="2:6" x14ac:dyDescent="0.3">
      <c r="B297" s="30"/>
      <c r="C297" s="30"/>
      <c r="D297" s="30"/>
      <c r="F297" s="33"/>
    </row>
    <row r="298" spans="2:6" x14ac:dyDescent="0.3">
      <c r="B298" s="30"/>
      <c r="C298" s="30"/>
      <c r="D298" s="30"/>
      <c r="F298" s="33"/>
    </row>
    <row r="299" spans="2:6" x14ac:dyDescent="0.3">
      <c r="B299" s="30"/>
      <c r="C299" s="30"/>
      <c r="D299" s="30"/>
      <c r="F299" s="33"/>
    </row>
    <row r="300" spans="2:6" x14ac:dyDescent="0.3">
      <c r="B300" s="30"/>
      <c r="C300" s="30"/>
      <c r="D300" s="30"/>
      <c r="F300" s="33"/>
    </row>
    <row r="301" spans="2:6" x14ac:dyDescent="0.3">
      <c r="B301" s="30"/>
      <c r="C301" s="30"/>
      <c r="D301" s="30"/>
      <c r="F301" s="33"/>
    </row>
    <row r="302" spans="2:6" x14ac:dyDescent="0.3">
      <c r="B302" s="30"/>
      <c r="C302" s="30"/>
      <c r="D302" s="30"/>
      <c r="F302" s="33"/>
    </row>
    <row r="303" spans="2:6" x14ac:dyDescent="0.3">
      <c r="B303" s="30"/>
      <c r="C303" s="30"/>
      <c r="D303" s="30"/>
      <c r="F303" s="33"/>
    </row>
    <row r="304" spans="2:6" x14ac:dyDescent="0.3">
      <c r="B304" s="30"/>
      <c r="C304" s="30"/>
      <c r="D304" s="30"/>
      <c r="F304" s="33"/>
    </row>
    <row r="305" spans="2:6" x14ac:dyDescent="0.3">
      <c r="B305" s="30"/>
      <c r="C305" s="30"/>
      <c r="D305" s="30"/>
      <c r="F305" s="33"/>
    </row>
    <row r="306" spans="2:6" x14ac:dyDescent="0.3">
      <c r="B306" s="30"/>
      <c r="C306" s="30"/>
      <c r="D306" s="30"/>
      <c r="F306" s="33"/>
    </row>
    <row r="307" spans="2:6" x14ac:dyDescent="0.3">
      <c r="B307" s="30"/>
      <c r="C307" s="30"/>
      <c r="D307" s="30"/>
      <c r="F307" s="33"/>
    </row>
    <row r="308" spans="2:6" x14ac:dyDescent="0.3">
      <c r="B308" s="30"/>
      <c r="C308" s="30"/>
      <c r="D308" s="30"/>
      <c r="F308" s="33"/>
    </row>
    <row r="309" spans="2:6" x14ac:dyDescent="0.3">
      <c r="B309" s="30"/>
      <c r="C309" s="30"/>
      <c r="D309" s="30"/>
      <c r="F309" s="33"/>
    </row>
    <row r="310" spans="2:6" x14ac:dyDescent="0.3">
      <c r="B310" s="30"/>
      <c r="C310" s="30"/>
      <c r="D310" s="30"/>
      <c r="F310" s="33"/>
    </row>
    <row r="311" spans="2:6" x14ac:dyDescent="0.3">
      <c r="B311" s="30"/>
      <c r="C311" s="30"/>
      <c r="D311" s="30"/>
      <c r="F311" s="33"/>
    </row>
    <row r="312" spans="2:6" x14ac:dyDescent="0.3">
      <c r="B312" s="30"/>
      <c r="C312" s="30"/>
      <c r="D312" s="30"/>
      <c r="F312" s="33"/>
    </row>
    <row r="313" spans="2:6" x14ac:dyDescent="0.3">
      <c r="B313" s="30"/>
      <c r="C313" s="30"/>
      <c r="D313" s="30"/>
      <c r="F313" s="33"/>
    </row>
    <row r="314" spans="2:6" x14ac:dyDescent="0.3">
      <c r="B314" s="30"/>
      <c r="C314" s="30"/>
      <c r="D314" s="30"/>
      <c r="F314" s="33"/>
    </row>
    <row r="315" spans="2:6" x14ac:dyDescent="0.3">
      <c r="B315" s="30"/>
      <c r="C315" s="30"/>
      <c r="D315" s="30"/>
      <c r="F315" s="33"/>
    </row>
    <row r="316" spans="2:6" x14ac:dyDescent="0.3">
      <c r="B316" s="30"/>
      <c r="C316" s="30"/>
      <c r="D316" s="30"/>
      <c r="F316" s="33"/>
    </row>
    <row r="317" spans="2:6" x14ac:dyDescent="0.3">
      <c r="B317" s="30"/>
      <c r="C317" s="30"/>
      <c r="D317" s="30"/>
      <c r="F317" s="33"/>
    </row>
    <row r="318" spans="2:6" x14ac:dyDescent="0.3">
      <c r="B318" s="30"/>
      <c r="C318" s="30"/>
      <c r="D318" s="30"/>
      <c r="F318" s="33"/>
    </row>
    <row r="319" spans="2:6" x14ac:dyDescent="0.3">
      <c r="B319" s="30"/>
      <c r="C319" s="30"/>
      <c r="D319" s="30"/>
      <c r="F319" s="33"/>
    </row>
    <row r="320" spans="2:6" x14ac:dyDescent="0.3">
      <c r="B320" s="30"/>
      <c r="C320" s="30"/>
      <c r="D320" s="30"/>
      <c r="F320" s="33"/>
    </row>
    <row r="321" spans="2:6" x14ac:dyDescent="0.3">
      <c r="B321" s="30"/>
      <c r="C321" s="30"/>
      <c r="D321" s="30"/>
      <c r="F321" s="33"/>
    </row>
    <row r="322" spans="2:6" x14ac:dyDescent="0.3">
      <c r="B322" s="30"/>
      <c r="C322" s="30"/>
      <c r="D322" s="30"/>
      <c r="F322" s="33"/>
    </row>
    <row r="323" spans="2:6" x14ac:dyDescent="0.3">
      <c r="B323" s="30"/>
      <c r="C323" s="30"/>
      <c r="D323" s="30"/>
      <c r="F323" s="33"/>
    </row>
    <row r="324" spans="2:6" x14ac:dyDescent="0.3">
      <c r="B324" s="30"/>
      <c r="C324" s="30"/>
      <c r="D324" s="30"/>
      <c r="F324" s="33"/>
    </row>
    <row r="325" spans="2:6" x14ac:dyDescent="0.3">
      <c r="B325" s="30"/>
      <c r="C325" s="30"/>
      <c r="D325" s="30"/>
      <c r="F325" s="33"/>
    </row>
    <row r="326" spans="2:6" x14ac:dyDescent="0.3">
      <c r="B326" s="30"/>
      <c r="C326" s="30"/>
      <c r="D326" s="30"/>
      <c r="F326" s="33"/>
    </row>
    <row r="327" spans="2:6" x14ac:dyDescent="0.3">
      <c r="B327" s="30"/>
      <c r="C327" s="30"/>
      <c r="D327" s="30"/>
      <c r="F327" s="33"/>
    </row>
    <row r="328" spans="2:6" x14ac:dyDescent="0.3">
      <c r="B328" s="30"/>
      <c r="C328" s="30"/>
      <c r="D328" s="30"/>
      <c r="F328" s="33"/>
    </row>
    <row r="329" spans="2:6" x14ac:dyDescent="0.3">
      <c r="B329" s="30"/>
      <c r="C329" s="30"/>
      <c r="D329" s="30"/>
      <c r="F329" s="33"/>
    </row>
    <row r="330" spans="2:6" x14ac:dyDescent="0.3">
      <c r="B330" s="30"/>
      <c r="C330" s="30"/>
      <c r="D330" s="30"/>
      <c r="F330" s="33"/>
    </row>
    <row r="331" spans="2:6" x14ac:dyDescent="0.3">
      <c r="B331" s="30"/>
      <c r="C331" s="30"/>
      <c r="D331" s="30"/>
      <c r="F331" s="33"/>
    </row>
    <row r="332" spans="2:6" x14ac:dyDescent="0.3">
      <c r="B332" s="30"/>
      <c r="C332" s="30"/>
      <c r="D332" s="30"/>
      <c r="F332" s="33"/>
    </row>
    <row r="333" spans="2:6" x14ac:dyDescent="0.3">
      <c r="B333" s="30"/>
      <c r="C333" s="30"/>
      <c r="D333" s="30"/>
      <c r="F333" s="33"/>
    </row>
    <row r="334" spans="2:6" x14ac:dyDescent="0.3">
      <c r="B334" s="30"/>
      <c r="C334" s="30"/>
      <c r="D334" s="30"/>
      <c r="F334" s="33"/>
    </row>
    <row r="335" spans="2:6" x14ac:dyDescent="0.3">
      <c r="B335" s="30"/>
      <c r="C335" s="30"/>
      <c r="D335" s="30"/>
      <c r="F335" s="33"/>
    </row>
    <row r="336" spans="2:6" x14ac:dyDescent="0.3">
      <c r="B336" s="30"/>
      <c r="C336" s="30"/>
      <c r="D336" s="30"/>
      <c r="F336" s="33"/>
    </row>
    <row r="337" spans="2:6" x14ac:dyDescent="0.3">
      <c r="B337" s="30"/>
      <c r="C337" s="30"/>
      <c r="D337" s="30"/>
      <c r="F337" s="33"/>
    </row>
    <row r="338" spans="2:6" x14ac:dyDescent="0.3">
      <c r="B338" s="30"/>
      <c r="C338" s="30"/>
      <c r="D338" s="30"/>
      <c r="F338" s="33"/>
    </row>
    <row r="339" spans="2:6" x14ac:dyDescent="0.3">
      <c r="B339" s="30"/>
      <c r="C339" s="30"/>
      <c r="D339" s="30"/>
      <c r="F339" s="33"/>
    </row>
    <row r="340" spans="2:6" x14ac:dyDescent="0.3">
      <c r="B340" s="30"/>
      <c r="C340" s="30"/>
      <c r="D340" s="30"/>
      <c r="F340" s="33"/>
    </row>
    <row r="341" spans="2:6" x14ac:dyDescent="0.3">
      <c r="B341" s="30"/>
      <c r="C341" s="30"/>
      <c r="D341" s="30"/>
      <c r="F341" s="33"/>
    </row>
    <row r="342" spans="2:6" x14ac:dyDescent="0.3">
      <c r="B342" s="30"/>
      <c r="C342" s="30"/>
      <c r="D342" s="30"/>
      <c r="F342" s="33"/>
    </row>
    <row r="343" spans="2:6" x14ac:dyDescent="0.3">
      <c r="B343" s="30"/>
      <c r="C343" s="30"/>
      <c r="D343" s="30"/>
      <c r="F343" s="33"/>
    </row>
    <row r="344" spans="2:6" x14ac:dyDescent="0.3">
      <c r="B344" s="30"/>
      <c r="C344" s="30"/>
      <c r="D344" s="30"/>
      <c r="F344" s="33"/>
    </row>
    <row r="345" spans="2:6" x14ac:dyDescent="0.3">
      <c r="B345" s="30"/>
      <c r="C345" s="30"/>
      <c r="D345" s="30"/>
      <c r="F345" s="33"/>
    </row>
    <row r="346" spans="2:6" x14ac:dyDescent="0.3">
      <c r="B346" s="30"/>
      <c r="C346" s="30"/>
      <c r="D346" s="30"/>
      <c r="F346" s="33"/>
    </row>
    <row r="347" spans="2:6" x14ac:dyDescent="0.3">
      <c r="B347" s="30"/>
      <c r="C347" s="30"/>
      <c r="D347" s="30"/>
      <c r="F347" s="33"/>
    </row>
    <row r="348" spans="2:6" x14ac:dyDescent="0.3">
      <c r="B348" s="30"/>
      <c r="C348" s="30"/>
      <c r="D348" s="30"/>
      <c r="F348" s="33"/>
    </row>
    <row r="349" spans="2:6" x14ac:dyDescent="0.3">
      <c r="B349" s="30"/>
      <c r="C349" s="30"/>
      <c r="D349" s="30"/>
      <c r="F349" s="33"/>
    </row>
    <row r="350" spans="2:6" x14ac:dyDescent="0.3">
      <c r="B350" s="30"/>
      <c r="C350" s="30"/>
      <c r="D350" s="30"/>
      <c r="F350" s="33"/>
    </row>
    <row r="351" spans="2:6" x14ac:dyDescent="0.3">
      <c r="B351" s="30"/>
      <c r="C351" s="30"/>
      <c r="D351" s="30"/>
      <c r="F351" s="33"/>
    </row>
  </sheetData>
  <mergeCells count="8">
    <mergeCell ref="G55:N55"/>
    <mergeCell ref="G17:L17"/>
    <mergeCell ref="G26:L26"/>
    <mergeCell ref="A3:E3"/>
    <mergeCell ref="A4:E4"/>
    <mergeCell ref="A6:E6"/>
    <mergeCell ref="A12:E12"/>
    <mergeCell ref="G54:N54"/>
  </mergeCells>
  <pageMargins left="0.511811024" right="0.511811024" top="0.78740157499999996" bottom="0.78740157499999996" header="0.31496062000000002" footer="0.31496062000000002"/>
  <pageSetup paperSize="9" scale="28" fitToHeight="0" orientation="portrait" r:id="rId1"/>
  <rowBreaks count="1" manualBreakCount="1">
    <brk id="23" max="4" man="1"/>
  </row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29"/>
  <sheetViews>
    <sheetView showGridLines="0" topLeftCell="C16" zoomScale="59" zoomScaleNormal="59" zoomScaleSheetLayoutView="80" workbookViewId="0">
      <selection activeCell="Q19" sqref="Q19"/>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52.1406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666</v>
      </c>
      <c r="I7" s="480"/>
      <c r="J7" s="480"/>
      <c r="K7" s="480"/>
      <c r="L7" s="480"/>
      <c r="M7" s="480"/>
      <c r="N7" s="480"/>
      <c r="O7" s="480"/>
      <c r="P7" s="480"/>
    </row>
    <row r="8" spans="1:17" ht="54" customHeight="1" x14ac:dyDescent="0.25">
      <c r="A8" s="476" t="s">
        <v>199</v>
      </c>
      <c r="B8" s="476"/>
      <c r="C8" s="476"/>
      <c r="D8" s="476"/>
      <c r="E8" s="476"/>
      <c r="F8" s="476"/>
      <c r="G8" s="476"/>
      <c r="H8" s="480" t="s">
        <v>426</v>
      </c>
      <c r="I8" s="480"/>
      <c r="J8" s="480"/>
      <c r="K8" s="480"/>
      <c r="L8" s="480"/>
      <c r="M8" s="480"/>
      <c r="N8" s="480"/>
      <c r="O8" s="480"/>
      <c r="P8" s="480"/>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480" t="s">
        <v>324</v>
      </c>
      <c r="I10" s="480"/>
      <c r="J10" s="480"/>
      <c r="K10" s="480"/>
      <c r="L10" s="480"/>
      <c r="M10" s="480"/>
      <c r="N10" s="480"/>
      <c r="O10" s="480"/>
      <c r="P10" s="480"/>
      <c r="Q10" s="270" t="s">
        <v>324</v>
      </c>
    </row>
    <row r="11" spans="1:17" ht="54" customHeight="1" x14ac:dyDescent="0.25">
      <c r="A11" s="476" t="s">
        <v>221</v>
      </c>
      <c r="B11" s="476"/>
      <c r="C11" s="476"/>
      <c r="D11" s="476"/>
      <c r="E11" s="476"/>
      <c r="F11" s="476"/>
      <c r="G11" s="476"/>
      <c r="H11" s="480" t="s">
        <v>351</v>
      </c>
      <c r="I11" s="480"/>
      <c r="J11" s="480"/>
      <c r="K11" s="480"/>
      <c r="L11" s="480"/>
      <c r="M11" s="480"/>
      <c r="N11" s="480"/>
      <c r="O11" s="480"/>
      <c r="P11" s="480"/>
      <c r="Q11" s="270" t="s">
        <v>351</v>
      </c>
    </row>
    <row r="12" spans="1:17" ht="54" customHeight="1" x14ac:dyDescent="0.25">
      <c r="A12" s="476" t="s">
        <v>201</v>
      </c>
      <c r="B12" s="476"/>
      <c r="C12" s="476"/>
      <c r="D12" s="476"/>
      <c r="E12" s="476"/>
      <c r="F12" s="476"/>
      <c r="G12" s="476"/>
      <c r="H12" s="480" t="s">
        <v>95</v>
      </c>
      <c r="I12" s="480"/>
      <c r="J12" s="480"/>
      <c r="K12" s="480"/>
      <c r="L12" s="480"/>
      <c r="M12" s="480"/>
      <c r="N12" s="480"/>
      <c r="O12" s="480"/>
      <c r="P12" s="480"/>
      <c r="Q12" s="271" t="s">
        <v>95</v>
      </c>
    </row>
    <row r="13" spans="1:17" ht="54" customHeight="1" x14ac:dyDescent="0.25">
      <c r="A13" s="476" t="s">
        <v>283</v>
      </c>
      <c r="B13" s="476"/>
      <c r="C13" s="476"/>
      <c r="D13" s="476"/>
      <c r="E13" s="476"/>
      <c r="F13" s="476"/>
      <c r="G13" s="476"/>
      <c r="H13" s="480" t="s">
        <v>100</v>
      </c>
      <c r="I13" s="480"/>
      <c r="J13" s="480"/>
      <c r="K13" s="480"/>
      <c r="L13" s="480"/>
      <c r="M13" s="480"/>
      <c r="N13" s="480"/>
      <c r="O13" s="480"/>
      <c r="P13" s="480"/>
      <c r="Q13" s="271" t="s">
        <v>100</v>
      </c>
    </row>
    <row r="14" spans="1:17" ht="54" customHeight="1" x14ac:dyDescent="0.25">
      <c r="A14" s="391" t="s">
        <v>222</v>
      </c>
      <c r="B14" s="391"/>
      <c r="C14" s="391"/>
      <c r="D14" s="391"/>
      <c r="E14" s="391"/>
      <c r="F14" s="391"/>
      <c r="G14" s="391"/>
      <c r="H14" s="480" t="s">
        <v>381</v>
      </c>
      <c r="I14" s="480"/>
      <c r="J14" s="480"/>
      <c r="K14" s="480"/>
      <c r="L14" s="480"/>
      <c r="M14" s="480"/>
      <c r="N14" s="480"/>
      <c r="O14" s="480"/>
      <c r="P14" s="480"/>
      <c r="Q14" s="270" t="s">
        <v>381</v>
      </c>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6"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6" ht="110.25" customHeight="1" x14ac:dyDescent="0.25">
      <c r="A18" s="482"/>
      <c r="B18" s="482"/>
      <c r="C18" s="248" t="s">
        <v>229</v>
      </c>
      <c r="D18" s="248" t="s">
        <v>230</v>
      </c>
      <c r="E18" s="482"/>
      <c r="F18" s="488"/>
      <c r="G18" s="482"/>
      <c r="H18" s="482"/>
      <c r="I18" s="482"/>
      <c r="J18" s="482"/>
      <c r="K18" s="482"/>
      <c r="L18" s="482"/>
      <c r="M18" s="482"/>
      <c r="N18" s="488"/>
      <c r="O18" s="488"/>
      <c r="P18" s="482"/>
    </row>
    <row r="19" spans="1:16" ht="167.25" customHeight="1" x14ac:dyDescent="0.25">
      <c r="A19" s="329">
        <v>1</v>
      </c>
      <c r="B19" s="195" t="s">
        <v>735</v>
      </c>
      <c r="C19" s="329" t="s">
        <v>785</v>
      </c>
      <c r="D19" s="195" t="s">
        <v>736</v>
      </c>
      <c r="E19" s="195" t="s">
        <v>737</v>
      </c>
      <c r="F19" s="195" t="s">
        <v>738</v>
      </c>
      <c r="G19" s="330">
        <v>43466</v>
      </c>
      <c r="H19" s="330">
        <v>43830</v>
      </c>
      <c r="I19" s="331">
        <v>0</v>
      </c>
      <c r="J19" s="331">
        <v>500000</v>
      </c>
      <c r="K19" s="332">
        <f>J19-I19</f>
        <v>500000</v>
      </c>
      <c r="L19" s="333">
        <f>IFERROR(K19/I19*100,0)</f>
        <v>0</v>
      </c>
      <c r="M19" s="333">
        <f>IFERROR(J19/$J$20*100,0)</f>
        <v>100</v>
      </c>
      <c r="N19" s="334"/>
      <c r="O19" s="335">
        <f>IFERROR(N19/J19*100,)</f>
        <v>0</v>
      </c>
      <c r="P19" s="195" t="s">
        <v>426</v>
      </c>
    </row>
    <row r="20" spans="1:16" s="3" customFormat="1" ht="24.75" customHeight="1" x14ac:dyDescent="0.25">
      <c r="A20" s="500" t="s">
        <v>3</v>
      </c>
      <c r="B20" s="501"/>
      <c r="C20" s="501"/>
      <c r="D20" s="501"/>
      <c r="E20" s="501"/>
      <c r="F20" s="501"/>
      <c r="G20" s="501"/>
      <c r="H20" s="502"/>
      <c r="I20" s="253">
        <f>SUM(I19:I19)</f>
        <v>0</v>
      </c>
      <c r="J20" s="253">
        <f>SUM(J19:J19)</f>
        <v>500000</v>
      </c>
      <c r="K20" s="254">
        <f>J20-I20</f>
        <v>500000</v>
      </c>
      <c r="L20" s="255">
        <f>IFERROR(K20/I20*100,0)</f>
        <v>0</v>
      </c>
      <c r="M20" s="255">
        <f>IFERROR(J20/$J$20*100,0)</f>
        <v>100</v>
      </c>
      <c r="N20" s="256">
        <f>SUM(N19:N19)</f>
        <v>0</v>
      </c>
      <c r="O20" s="257">
        <f t="shared" ref="O20" si="0">IFERROR(N20/J20*100,)</f>
        <v>0</v>
      </c>
      <c r="P20" s="257"/>
    </row>
    <row r="21" spans="1:16" ht="21" x14ac:dyDescent="0.35">
      <c r="A21" s="266" t="s">
        <v>147</v>
      </c>
      <c r="B21" s="266"/>
      <c r="C21" s="266"/>
      <c r="D21" s="266"/>
      <c r="E21" s="266"/>
      <c r="F21" s="266"/>
      <c r="G21" s="266"/>
      <c r="H21" s="266"/>
      <c r="I21" s="326">
        <f>'Quadro Geral'!I30</f>
        <v>0</v>
      </c>
      <c r="J21" s="325">
        <f>'Quadro Geral'!J30</f>
        <v>500000</v>
      </c>
      <c r="K21" s="266"/>
      <c r="L21" s="266"/>
      <c r="M21" s="266"/>
      <c r="N21" s="266"/>
      <c r="O21" s="266"/>
      <c r="P21" s="266"/>
    </row>
    <row r="22" spans="1:16" ht="36" customHeight="1" x14ac:dyDescent="0.25">
      <c r="A22" s="493" t="s">
        <v>260</v>
      </c>
      <c r="B22" s="494"/>
      <c r="C22" s="494"/>
      <c r="D22" s="494"/>
      <c r="E22" s="494"/>
      <c r="F22" s="494"/>
      <c r="G22" s="494"/>
      <c r="H22" s="494"/>
      <c r="I22" s="494"/>
      <c r="J22" s="494"/>
      <c r="K22" s="494"/>
      <c r="L22" s="494"/>
      <c r="M22" s="494"/>
      <c r="N22" s="494"/>
      <c r="O22" s="494"/>
      <c r="P22" s="495"/>
    </row>
    <row r="23" spans="1:16" ht="95.25" customHeight="1" x14ac:dyDescent="0.25">
      <c r="A23" s="496"/>
      <c r="B23" s="497"/>
      <c r="C23" s="497"/>
      <c r="D23" s="497"/>
      <c r="E23" s="497"/>
      <c r="F23" s="497"/>
      <c r="G23" s="497"/>
      <c r="H23" s="497"/>
      <c r="I23" s="497"/>
      <c r="J23" s="497"/>
      <c r="K23" s="497"/>
      <c r="L23" s="497"/>
      <c r="M23" s="497"/>
      <c r="N23" s="497"/>
      <c r="O23" s="497"/>
      <c r="P23" s="498"/>
    </row>
    <row r="24" spans="1:16" ht="15" hidden="1" customHeight="1" x14ac:dyDescent="0.25">
      <c r="A24" s="499" t="s">
        <v>12</v>
      </c>
      <c r="B24" s="499"/>
      <c r="C24" s="499"/>
      <c r="D24" s="499"/>
      <c r="E24" s="499"/>
      <c r="F24" s="499"/>
      <c r="G24" s="499"/>
      <c r="H24" s="258"/>
      <c r="I24" s="258"/>
      <c r="J24" s="258"/>
      <c r="K24" s="258"/>
      <c r="L24" s="258"/>
      <c r="M24" s="258"/>
      <c r="N24" s="258"/>
      <c r="O24" s="258"/>
      <c r="P24" s="258"/>
    </row>
    <row r="25" spans="1:16" ht="15" hidden="1" customHeight="1" x14ac:dyDescent="0.25">
      <c r="A25" s="259" t="s">
        <v>16</v>
      </c>
      <c r="B25" s="489" t="s">
        <v>20</v>
      </c>
      <c r="C25" s="489"/>
      <c r="D25" s="489"/>
      <c r="E25" s="489"/>
      <c r="F25" s="489"/>
      <c r="G25" s="489"/>
      <c r="N25" s="213"/>
      <c r="O25" s="213"/>
      <c r="P25" s="213"/>
    </row>
    <row r="26" spans="1:16" ht="15" hidden="1" customHeight="1" x14ac:dyDescent="0.25">
      <c r="A26" s="259" t="s">
        <v>17</v>
      </c>
      <c r="B26" s="489" t="s">
        <v>13</v>
      </c>
      <c r="C26" s="489"/>
      <c r="D26" s="489"/>
      <c r="E26" s="489"/>
      <c r="F26" s="489"/>
      <c r="G26" s="489"/>
      <c r="N26" s="213"/>
      <c r="O26" s="213"/>
      <c r="P26" s="213"/>
    </row>
    <row r="27" spans="1:16" ht="15" hidden="1" customHeight="1" x14ac:dyDescent="0.25">
      <c r="A27" s="259" t="s">
        <v>18</v>
      </c>
      <c r="B27" s="489" t="s">
        <v>14</v>
      </c>
      <c r="C27" s="489"/>
      <c r="D27" s="489"/>
      <c r="E27" s="489"/>
      <c r="F27" s="489"/>
      <c r="G27" s="489"/>
      <c r="N27" s="213"/>
      <c r="O27" s="213"/>
      <c r="P27" s="213"/>
    </row>
    <row r="28" spans="1:16" ht="15" hidden="1" customHeight="1" x14ac:dyDescent="0.25">
      <c r="A28" s="259" t="s">
        <v>19</v>
      </c>
      <c r="B28" s="489" t="s">
        <v>15</v>
      </c>
      <c r="C28" s="489"/>
      <c r="D28" s="489"/>
      <c r="E28" s="489"/>
      <c r="F28" s="489"/>
      <c r="G28" s="489"/>
      <c r="N28" s="213"/>
      <c r="O28" s="213"/>
      <c r="P28" s="213"/>
    </row>
    <row r="29" spans="1:16"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30"/>
  <sheetViews>
    <sheetView showGridLines="0" topLeftCell="O10" zoomScale="59" zoomScaleNormal="59" zoomScaleSheetLayoutView="80" workbookViewId="0">
      <selection activeCell="I19" sqref="I19:I20"/>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5.4257812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739</v>
      </c>
      <c r="I7" s="480"/>
      <c r="J7" s="480"/>
      <c r="K7" s="480"/>
      <c r="L7" s="480"/>
      <c r="M7" s="480"/>
      <c r="N7" s="480"/>
      <c r="O7" s="480"/>
      <c r="P7" s="480"/>
    </row>
    <row r="8" spans="1:17" ht="54" customHeight="1" x14ac:dyDescent="0.25">
      <c r="A8" s="476" t="s">
        <v>199</v>
      </c>
      <c r="B8" s="476"/>
      <c r="C8" s="476"/>
      <c r="D8" s="476"/>
      <c r="E8" s="476"/>
      <c r="F8" s="476"/>
      <c r="G8" s="476"/>
      <c r="H8" s="480" t="s">
        <v>411</v>
      </c>
      <c r="I8" s="480"/>
      <c r="J8" s="480"/>
      <c r="K8" s="480"/>
      <c r="L8" s="480"/>
      <c r="M8" s="480"/>
      <c r="N8" s="480"/>
      <c r="O8" s="480"/>
      <c r="P8" s="480"/>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480" t="s">
        <v>325</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352</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95</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93</v>
      </c>
      <c r="I13" s="480"/>
      <c r="J13" s="480"/>
      <c r="K13" s="480"/>
      <c r="L13" s="480"/>
      <c r="M13" s="480"/>
      <c r="N13" s="480"/>
      <c r="O13" s="480"/>
      <c r="P13" s="480"/>
      <c r="Q13" s="354"/>
    </row>
    <row r="14" spans="1:17" ht="54" customHeight="1" x14ac:dyDescent="0.25">
      <c r="A14" s="391" t="s">
        <v>222</v>
      </c>
      <c r="B14" s="391"/>
      <c r="C14" s="391"/>
      <c r="D14" s="391"/>
      <c r="E14" s="391"/>
      <c r="F14" s="391"/>
      <c r="G14" s="391"/>
      <c r="H14" s="480" t="s">
        <v>740</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29" customHeight="1" x14ac:dyDescent="0.25">
      <c r="A19" s="129">
        <v>1</v>
      </c>
      <c r="B19" s="128" t="s">
        <v>741</v>
      </c>
      <c r="C19" s="129" t="s">
        <v>742</v>
      </c>
      <c r="D19" s="128" t="s">
        <v>743</v>
      </c>
      <c r="E19" s="128" t="s">
        <v>744</v>
      </c>
      <c r="F19" s="128" t="s">
        <v>745</v>
      </c>
      <c r="G19" s="142">
        <v>43466</v>
      </c>
      <c r="H19" s="142">
        <v>43830</v>
      </c>
      <c r="I19" s="543">
        <v>200000</v>
      </c>
      <c r="J19" s="324">
        <v>50000</v>
      </c>
      <c r="K19" s="220">
        <f>J19-I19</f>
        <v>-150000</v>
      </c>
      <c r="L19" s="249">
        <f>IFERROR(K19/I19*100,0)</f>
        <v>-75</v>
      </c>
      <c r="M19" s="249">
        <f>IFERROR(J19/$J$21*100,0)</f>
        <v>76.923076923076934</v>
      </c>
      <c r="N19" s="250"/>
      <c r="O19" s="251">
        <f>IFERROR(N19/J19*100,)</f>
        <v>0</v>
      </c>
      <c r="P19" s="352" t="s">
        <v>867</v>
      </c>
      <c r="Q19" s="141"/>
    </row>
    <row r="20" spans="1:17" ht="78.75" x14ac:dyDescent="0.25">
      <c r="A20" s="129">
        <v>2</v>
      </c>
      <c r="B20" s="128" t="s">
        <v>746</v>
      </c>
      <c r="C20" s="129" t="s">
        <v>747</v>
      </c>
      <c r="D20" s="128" t="s">
        <v>748</v>
      </c>
      <c r="E20" s="128" t="s">
        <v>749</v>
      </c>
      <c r="F20" s="128" t="s">
        <v>750</v>
      </c>
      <c r="G20" s="142">
        <v>43466</v>
      </c>
      <c r="H20" s="142">
        <v>43830</v>
      </c>
      <c r="I20" s="544"/>
      <c r="J20" s="324">
        <v>15000</v>
      </c>
      <c r="K20" s="220">
        <f t="shared" ref="K20" si="0">J20-I20</f>
        <v>15000</v>
      </c>
      <c r="L20" s="249">
        <f t="shared" ref="L20" si="1">IFERROR(K20/I20*100,0)</f>
        <v>0</v>
      </c>
      <c r="M20" s="249">
        <f>IFERROR(J20/$J$21*100,0)</f>
        <v>23.076923076923077</v>
      </c>
      <c r="N20" s="250"/>
      <c r="O20" s="251">
        <f t="shared" ref="O20:O21" si="2">IFERROR(N20/J20*100,)</f>
        <v>0</v>
      </c>
      <c r="P20" s="352" t="s">
        <v>867</v>
      </c>
    </row>
    <row r="21" spans="1:17" s="3" customFormat="1" ht="24.75" customHeight="1" x14ac:dyDescent="0.25">
      <c r="A21" s="500" t="s">
        <v>3</v>
      </c>
      <c r="B21" s="501"/>
      <c r="C21" s="501"/>
      <c r="D21" s="501"/>
      <c r="E21" s="501"/>
      <c r="F21" s="501"/>
      <c r="G21" s="501"/>
      <c r="H21" s="502"/>
      <c r="I21" s="253">
        <f>SUM(I19:I20)</f>
        <v>200000</v>
      </c>
      <c r="J21" s="253">
        <f>SUM(J19:J20)</f>
        <v>65000</v>
      </c>
      <c r="K21" s="254">
        <f>J21-I21</f>
        <v>-135000</v>
      </c>
      <c r="L21" s="255">
        <f>IFERROR(K21/I21*100,0)</f>
        <v>-67.5</v>
      </c>
      <c r="M21" s="255">
        <f>IFERROR(J21/$J$21*100,0)</f>
        <v>100</v>
      </c>
      <c r="N21" s="256">
        <f>SUM(N19:N20)</f>
        <v>0</v>
      </c>
      <c r="O21" s="257">
        <f t="shared" si="2"/>
        <v>0</v>
      </c>
      <c r="P21" s="257"/>
    </row>
    <row r="22" spans="1:17" ht="21" x14ac:dyDescent="0.35">
      <c r="A22" s="266" t="s">
        <v>147</v>
      </c>
      <c r="B22" s="266"/>
      <c r="C22" s="266"/>
      <c r="D22" s="266"/>
      <c r="E22" s="266"/>
      <c r="F22" s="266"/>
      <c r="G22" s="266"/>
      <c r="H22" s="266"/>
      <c r="I22" s="336">
        <f>'Quadro Geral'!I31</f>
        <v>200000</v>
      </c>
      <c r="J22" s="336">
        <f>'Quadro Geral'!J31</f>
        <v>60000</v>
      </c>
      <c r="K22" s="266"/>
      <c r="L22" s="266"/>
      <c r="M22" s="266"/>
      <c r="N22" s="266"/>
      <c r="O22" s="266"/>
      <c r="P22" s="266"/>
    </row>
    <row r="23" spans="1:17" ht="36" customHeight="1" x14ac:dyDescent="0.25">
      <c r="A23" s="493" t="s">
        <v>260</v>
      </c>
      <c r="B23" s="494"/>
      <c r="C23" s="494"/>
      <c r="D23" s="494"/>
      <c r="E23" s="494"/>
      <c r="F23" s="494"/>
      <c r="G23" s="494"/>
      <c r="H23" s="494"/>
      <c r="I23" s="494"/>
      <c r="J23" s="494"/>
      <c r="K23" s="494"/>
      <c r="L23" s="494"/>
      <c r="M23" s="494"/>
      <c r="N23" s="494"/>
      <c r="O23" s="494"/>
      <c r="P23" s="495"/>
    </row>
    <row r="24" spans="1:17" ht="95.25" customHeight="1" x14ac:dyDescent="0.25">
      <c r="A24" s="496"/>
      <c r="B24" s="497"/>
      <c r="C24" s="497"/>
      <c r="D24" s="497"/>
      <c r="E24" s="497"/>
      <c r="F24" s="497"/>
      <c r="G24" s="497"/>
      <c r="H24" s="497"/>
      <c r="I24" s="497"/>
      <c r="J24" s="497"/>
      <c r="K24" s="497"/>
      <c r="L24" s="497"/>
      <c r="M24" s="497"/>
      <c r="N24" s="497"/>
      <c r="O24" s="497"/>
      <c r="P24" s="498"/>
    </row>
    <row r="25" spans="1:17" ht="15" hidden="1" customHeight="1" x14ac:dyDescent="0.25">
      <c r="A25" s="499" t="s">
        <v>12</v>
      </c>
      <c r="B25" s="499"/>
      <c r="C25" s="499"/>
      <c r="D25" s="499"/>
      <c r="E25" s="499"/>
      <c r="F25" s="499"/>
      <c r="G25" s="499"/>
      <c r="H25" s="258"/>
      <c r="I25" s="258"/>
      <c r="J25" s="258"/>
      <c r="K25" s="258"/>
      <c r="L25" s="258"/>
      <c r="M25" s="258"/>
      <c r="N25" s="258"/>
      <c r="O25" s="258"/>
      <c r="P25" s="258"/>
    </row>
    <row r="26" spans="1:17" ht="15" hidden="1" customHeight="1" x14ac:dyDescent="0.25">
      <c r="A26" s="259" t="s">
        <v>16</v>
      </c>
      <c r="B26" s="489" t="s">
        <v>20</v>
      </c>
      <c r="C26" s="489"/>
      <c r="D26" s="489"/>
      <c r="E26" s="489"/>
      <c r="F26" s="489"/>
      <c r="G26" s="489"/>
      <c r="N26" s="213"/>
      <c r="O26" s="213"/>
      <c r="P26" s="213"/>
    </row>
    <row r="27" spans="1:17" ht="15" hidden="1" customHeight="1" x14ac:dyDescent="0.25">
      <c r="A27" s="259" t="s">
        <v>17</v>
      </c>
      <c r="B27" s="489" t="s">
        <v>13</v>
      </c>
      <c r="C27" s="489"/>
      <c r="D27" s="489"/>
      <c r="E27" s="489"/>
      <c r="F27" s="489"/>
      <c r="G27" s="489"/>
      <c r="N27" s="213"/>
      <c r="O27" s="213"/>
      <c r="P27" s="213"/>
    </row>
    <row r="28" spans="1:17" ht="15" hidden="1" customHeight="1" x14ac:dyDescent="0.25">
      <c r="A28" s="259" t="s">
        <v>18</v>
      </c>
      <c r="B28" s="489" t="s">
        <v>14</v>
      </c>
      <c r="C28" s="489"/>
      <c r="D28" s="489"/>
      <c r="E28" s="489"/>
      <c r="F28" s="489"/>
      <c r="G28" s="489"/>
      <c r="N28" s="213"/>
      <c r="O28" s="213"/>
      <c r="P28" s="213"/>
    </row>
    <row r="29" spans="1:17" ht="15" hidden="1" customHeight="1" x14ac:dyDescent="0.25">
      <c r="A29" s="259" t="s">
        <v>19</v>
      </c>
      <c r="B29" s="489" t="s">
        <v>15</v>
      </c>
      <c r="C29" s="489"/>
      <c r="D29" s="489"/>
      <c r="E29" s="489"/>
      <c r="F29" s="489"/>
      <c r="G29" s="489"/>
      <c r="N29" s="213"/>
      <c r="O29" s="213"/>
      <c r="P29" s="213"/>
    </row>
    <row r="30" spans="1:17" ht="35.25" customHeight="1" x14ac:dyDescent="0.25"/>
  </sheetData>
  <sheetProtection formatCells="0" formatRows="0" insertRows="0" deleteRows="0"/>
  <mergeCells count="47">
    <mergeCell ref="I19:I20"/>
    <mergeCell ref="B28:G28"/>
    <mergeCell ref="B29:G29"/>
    <mergeCell ref="A23:P23"/>
    <mergeCell ref="A24:P24"/>
    <mergeCell ref="A25:G25"/>
    <mergeCell ref="B26:G26"/>
    <mergeCell ref="B27:G27"/>
    <mergeCell ref="A21:H21"/>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29"/>
  <sheetViews>
    <sheetView showGridLines="0" topLeftCell="F13" zoomScale="59" zoomScaleNormal="59" zoomScaleSheetLayoutView="80" workbookViewId="0">
      <selection activeCell="S19" sqref="S19"/>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5.85546875" style="2" bestFit="1" customWidth="1"/>
    <col min="18" max="18" width="9.140625" style="2"/>
    <col min="19" max="19" width="41.85546875" style="2" bestFit="1" customWidth="1"/>
    <col min="20"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1" t="s">
        <v>410</v>
      </c>
      <c r="I7" s="481"/>
      <c r="J7" s="481"/>
      <c r="K7" s="481"/>
      <c r="L7" s="481"/>
      <c r="M7" s="481"/>
      <c r="N7" s="481"/>
      <c r="O7" s="481"/>
      <c r="P7" s="481"/>
    </row>
    <row r="8" spans="1:17" ht="54" customHeight="1" x14ac:dyDescent="0.25">
      <c r="A8" s="476" t="s">
        <v>199</v>
      </c>
      <c r="B8" s="476"/>
      <c r="C8" s="476"/>
      <c r="D8" s="476"/>
      <c r="E8" s="476"/>
      <c r="F8" s="476"/>
      <c r="G8" s="476"/>
      <c r="H8" s="481" t="s">
        <v>411</v>
      </c>
      <c r="I8" s="481"/>
      <c r="J8" s="481"/>
      <c r="K8" s="481"/>
      <c r="L8" s="481"/>
      <c r="M8" s="481"/>
      <c r="N8" s="481"/>
      <c r="O8" s="481"/>
      <c r="P8" s="481"/>
    </row>
    <row r="9" spans="1:17" ht="54" customHeight="1" x14ac:dyDescent="0.25">
      <c r="A9" s="476" t="s">
        <v>220</v>
      </c>
      <c r="B9" s="476"/>
      <c r="C9" s="476"/>
      <c r="D9" s="476"/>
      <c r="E9" s="476"/>
      <c r="F9" s="476"/>
      <c r="G9" s="476"/>
      <c r="H9" s="481" t="s">
        <v>387</v>
      </c>
      <c r="I9" s="481"/>
      <c r="J9" s="481"/>
      <c r="K9" s="481"/>
      <c r="L9" s="481"/>
      <c r="M9" s="481"/>
      <c r="N9" s="481"/>
      <c r="O9" s="481"/>
      <c r="P9" s="481"/>
    </row>
    <row r="10" spans="1:17" ht="54" customHeight="1" x14ac:dyDescent="0.25">
      <c r="A10" s="476" t="s">
        <v>200</v>
      </c>
      <c r="B10" s="476"/>
      <c r="C10" s="476"/>
      <c r="D10" s="476"/>
      <c r="E10" s="476"/>
      <c r="F10" s="476"/>
      <c r="G10" s="476"/>
      <c r="H10" s="481" t="s">
        <v>412</v>
      </c>
      <c r="I10" s="481"/>
      <c r="J10" s="481"/>
      <c r="K10" s="481"/>
      <c r="L10" s="481"/>
      <c r="M10" s="481"/>
      <c r="N10" s="481"/>
      <c r="O10" s="481"/>
      <c r="P10" s="481"/>
      <c r="Q10" s="353"/>
    </row>
    <row r="11" spans="1:17" ht="54" customHeight="1" x14ac:dyDescent="0.25">
      <c r="A11" s="476" t="s">
        <v>221</v>
      </c>
      <c r="B11" s="476"/>
      <c r="C11" s="476"/>
      <c r="D11" s="476"/>
      <c r="E11" s="476"/>
      <c r="F11" s="476"/>
      <c r="G11" s="476"/>
      <c r="H11" s="481" t="s">
        <v>353</v>
      </c>
      <c r="I11" s="481"/>
      <c r="J11" s="481"/>
      <c r="K11" s="481"/>
      <c r="L11" s="481"/>
      <c r="M11" s="481"/>
      <c r="N11" s="481"/>
      <c r="O11" s="481"/>
      <c r="P11" s="481"/>
      <c r="Q11" s="353"/>
    </row>
    <row r="12" spans="1:17" ht="54" customHeight="1" x14ac:dyDescent="0.25">
      <c r="A12" s="476" t="s">
        <v>201</v>
      </c>
      <c r="B12" s="476"/>
      <c r="C12" s="476"/>
      <c r="D12" s="476"/>
      <c r="E12" s="476"/>
      <c r="F12" s="476"/>
      <c r="G12" s="476"/>
      <c r="H12" s="480" t="s">
        <v>55</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95</v>
      </c>
      <c r="I13" s="480"/>
      <c r="J13" s="480"/>
      <c r="K13" s="480"/>
      <c r="L13" s="480"/>
      <c r="M13" s="480"/>
      <c r="N13" s="480"/>
      <c r="O13" s="480"/>
      <c r="P13" s="480"/>
      <c r="Q13" s="354"/>
    </row>
    <row r="14" spans="1:17" ht="54" customHeight="1" x14ac:dyDescent="0.25">
      <c r="A14" s="391" t="s">
        <v>222</v>
      </c>
      <c r="B14" s="391"/>
      <c r="C14" s="391"/>
      <c r="D14" s="391"/>
      <c r="E14" s="391"/>
      <c r="F14" s="391"/>
      <c r="G14" s="391"/>
      <c r="H14" s="481" t="s">
        <v>383</v>
      </c>
      <c r="I14" s="481"/>
      <c r="J14" s="481"/>
      <c r="K14" s="481"/>
      <c r="L14" s="481"/>
      <c r="M14" s="481"/>
      <c r="N14" s="481"/>
      <c r="O14" s="481"/>
      <c r="P14" s="481"/>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78.75" x14ac:dyDescent="0.25">
      <c r="A19" s="129">
        <v>1</v>
      </c>
      <c r="B19" s="128" t="s">
        <v>412</v>
      </c>
      <c r="C19" s="128" t="s">
        <v>413</v>
      </c>
      <c r="D19" s="128" t="s">
        <v>414</v>
      </c>
      <c r="E19" s="128" t="s">
        <v>415</v>
      </c>
      <c r="F19" s="128" t="s">
        <v>416</v>
      </c>
      <c r="G19" s="142">
        <v>43466</v>
      </c>
      <c r="H19" s="142">
        <v>43830</v>
      </c>
      <c r="I19" s="263">
        <v>209912</v>
      </c>
      <c r="J19" s="363">
        <v>177697</v>
      </c>
      <c r="K19" s="220">
        <f>J19-I19</f>
        <v>-32215</v>
      </c>
      <c r="L19" s="249">
        <f>IFERROR(K19/I19*100,0)</f>
        <v>-15.346907275429702</v>
      </c>
      <c r="M19" s="249">
        <f>IFERROR(J19/$J$20*100,0)</f>
        <v>100</v>
      </c>
      <c r="N19" s="250"/>
      <c r="O19" s="251">
        <f>IFERROR(N19/J19*100,)</f>
        <v>0</v>
      </c>
      <c r="P19" s="128" t="s">
        <v>411</v>
      </c>
      <c r="Q19" s="372"/>
    </row>
    <row r="20" spans="1:17" s="3" customFormat="1" ht="24.75" customHeight="1" x14ac:dyDescent="0.25">
      <c r="A20" s="500" t="s">
        <v>3</v>
      </c>
      <c r="B20" s="501"/>
      <c r="C20" s="501"/>
      <c r="D20" s="501"/>
      <c r="E20" s="501"/>
      <c r="F20" s="501"/>
      <c r="G20" s="501"/>
      <c r="H20" s="502"/>
      <c r="I20" s="253">
        <f>SUM(I19:I19)</f>
        <v>209912</v>
      </c>
      <c r="J20" s="253">
        <f>SUM(J19:J19)</f>
        <v>177697</v>
      </c>
      <c r="K20" s="254">
        <f>J20-I20</f>
        <v>-32215</v>
      </c>
      <c r="L20" s="255">
        <f>IFERROR(K20/I20*100,0)</f>
        <v>-15.346907275429702</v>
      </c>
      <c r="M20" s="255">
        <f>IFERROR(J20/$J$20*100,0)</f>
        <v>100</v>
      </c>
      <c r="N20" s="256">
        <f>SUM(N19:N19)</f>
        <v>0</v>
      </c>
      <c r="O20" s="257">
        <f t="shared" ref="O20" si="0">IFERROR(N20/J20*100,)</f>
        <v>0</v>
      </c>
      <c r="P20" s="257"/>
    </row>
    <row r="21" spans="1:17" ht="21" x14ac:dyDescent="0.35">
      <c r="A21" s="266" t="s">
        <v>147</v>
      </c>
      <c r="B21" s="266"/>
      <c r="C21" s="266"/>
      <c r="D21" s="266"/>
      <c r="E21" s="266"/>
      <c r="F21" s="266"/>
      <c r="G21" s="266"/>
      <c r="H21" s="266"/>
      <c r="I21" s="274">
        <f>'Quadro Geral'!I32</f>
        <v>209912</v>
      </c>
      <c r="J21" s="371">
        <f>'Quadro Geral'!J32</f>
        <v>177697</v>
      </c>
      <c r="K21" s="266"/>
      <c r="L21" s="266"/>
      <c r="M21" s="266"/>
      <c r="N21" s="266"/>
      <c r="O21" s="266"/>
      <c r="P21" s="266"/>
    </row>
    <row r="22" spans="1:17" ht="36" customHeight="1" x14ac:dyDescent="0.25">
      <c r="A22" s="493" t="s">
        <v>260</v>
      </c>
      <c r="B22" s="494"/>
      <c r="C22" s="494"/>
      <c r="D22" s="494"/>
      <c r="E22" s="494"/>
      <c r="F22" s="494"/>
      <c r="G22" s="494"/>
      <c r="H22" s="494"/>
      <c r="I22" s="494"/>
      <c r="J22" s="494"/>
      <c r="K22" s="494"/>
      <c r="L22" s="494"/>
      <c r="M22" s="494"/>
      <c r="N22" s="494"/>
      <c r="O22" s="494"/>
      <c r="P22" s="495"/>
    </row>
    <row r="23" spans="1:17" ht="95.25" customHeight="1" x14ac:dyDescent="0.25">
      <c r="A23" s="496"/>
      <c r="B23" s="497"/>
      <c r="C23" s="497"/>
      <c r="D23" s="497"/>
      <c r="E23" s="497"/>
      <c r="F23" s="497"/>
      <c r="G23" s="497"/>
      <c r="H23" s="497"/>
      <c r="I23" s="497"/>
      <c r="J23" s="497"/>
      <c r="K23" s="497"/>
      <c r="L23" s="497"/>
      <c r="M23" s="497"/>
      <c r="N23" s="497"/>
      <c r="O23" s="497"/>
      <c r="P23" s="498"/>
    </row>
    <row r="24" spans="1:17" ht="15" hidden="1" customHeight="1" x14ac:dyDescent="0.25">
      <c r="A24" s="499" t="s">
        <v>12</v>
      </c>
      <c r="B24" s="499"/>
      <c r="C24" s="499"/>
      <c r="D24" s="499"/>
      <c r="E24" s="499"/>
      <c r="F24" s="499"/>
      <c r="G24" s="499"/>
      <c r="H24" s="258"/>
      <c r="I24" s="258"/>
      <c r="J24" s="258"/>
      <c r="K24" s="258"/>
      <c r="L24" s="258"/>
      <c r="M24" s="258"/>
      <c r="N24" s="258"/>
      <c r="O24" s="258"/>
      <c r="P24" s="258"/>
    </row>
    <row r="25" spans="1:17" ht="15" hidden="1" customHeight="1" x14ac:dyDescent="0.25">
      <c r="A25" s="259" t="s">
        <v>16</v>
      </c>
      <c r="B25" s="489" t="s">
        <v>20</v>
      </c>
      <c r="C25" s="489"/>
      <c r="D25" s="489"/>
      <c r="E25" s="489"/>
      <c r="F25" s="489"/>
      <c r="G25" s="489"/>
      <c r="N25" s="213"/>
      <c r="O25" s="213"/>
      <c r="P25" s="213"/>
    </row>
    <row r="26" spans="1:17" ht="15" hidden="1" customHeight="1" x14ac:dyDescent="0.25">
      <c r="A26" s="259" t="s">
        <v>17</v>
      </c>
      <c r="B26" s="489" t="s">
        <v>13</v>
      </c>
      <c r="C26" s="489"/>
      <c r="D26" s="489"/>
      <c r="E26" s="489"/>
      <c r="F26" s="489"/>
      <c r="G26" s="489"/>
      <c r="N26" s="213"/>
      <c r="O26" s="213"/>
      <c r="P26" s="213"/>
    </row>
    <row r="27" spans="1:17" ht="15" hidden="1" customHeight="1" x14ac:dyDescent="0.25">
      <c r="A27" s="259" t="s">
        <v>18</v>
      </c>
      <c r="B27" s="489" t="s">
        <v>14</v>
      </c>
      <c r="C27" s="489"/>
      <c r="D27" s="489"/>
      <c r="E27" s="489"/>
      <c r="F27" s="489"/>
      <c r="G27" s="489"/>
      <c r="N27" s="213"/>
      <c r="O27" s="213"/>
      <c r="P27" s="213"/>
    </row>
    <row r="28" spans="1:17" ht="15" hidden="1" customHeight="1" x14ac:dyDescent="0.25">
      <c r="A28" s="259" t="s">
        <v>19</v>
      </c>
      <c r="B28" s="489" t="s">
        <v>15</v>
      </c>
      <c r="C28" s="489"/>
      <c r="D28" s="489"/>
      <c r="E28" s="489"/>
      <c r="F28" s="489"/>
      <c r="G28" s="489"/>
      <c r="N28" s="213"/>
      <c r="O28" s="213"/>
      <c r="P28" s="213"/>
    </row>
    <row r="29" spans="1:17"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29"/>
  <sheetViews>
    <sheetView showGridLines="0" topLeftCell="E11" zoomScale="59" zoomScaleNormal="59" zoomScaleSheetLayoutView="80" workbookViewId="0">
      <selection activeCell="I21" sqref="I21"/>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3.42578125" style="2" bestFit="1" customWidth="1"/>
    <col min="18" max="18" width="48.85546875" style="2" customWidth="1"/>
    <col min="19"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1" t="s">
        <v>410</v>
      </c>
      <c r="I7" s="481"/>
      <c r="J7" s="481"/>
      <c r="K7" s="481"/>
      <c r="L7" s="481"/>
      <c r="M7" s="481"/>
      <c r="N7" s="481"/>
      <c r="O7" s="481"/>
      <c r="P7" s="481"/>
    </row>
    <row r="8" spans="1:17" ht="54" customHeight="1" x14ac:dyDescent="0.25">
      <c r="A8" s="476" t="s">
        <v>199</v>
      </c>
      <c r="B8" s="476"/>
      <c r="C8" s="476"/>
      <c r="D8" s="476"/>
      <c r="E8" s="476"/>
      <c r="F8" s="476"/>
      <c r="G8" s="476"/>
      <c r="H8" s="481" t="s">
        <v>411</v>
      </c>
      <c r="I8" s="481"/>
      <c r="J8" s="481"/>
      <c r="K8" s="481"/>
      <c r="L8" s="481"/>
      <c r="M8" s="481"/>
      <c r="N8" s="481"/>
      <c r="O8" s="481"/>
      <c r="P8" s="481"/>
    </row>
    <row r="9" spans="1:17" ht="54" customHeight="1" x14ac:dyDescent="0.25">
      <c r="A9" s="476" t="s">
        <v>220</v>
      </c>
      <c r="B9" s="476"/>
      <c r="C9" s="476"/>
      <c r="D9" s="476"/>
      <c r="E9" s="476"/>
      <c r="F9" s="476"/>
      <c r="G9" s="476"/>
      <c r="H9" s="481" t="s">
        <v>387</v>
      </c>
      <c r="I9" s="481"/>
      <c r="J9" s="481"/>
      <c r="K9" s="481"/>
      <c r="L9" s="481"/>
      <c r="M9" s="481"/>
      <c r="N9" s="481"/>
      <c r="O9" s="481"/>
      <c r="P9" s="481"/>
    </row>
    <row r="10" spans="1:17" ht="54" customHeight="1" x14ac:dyDescent="0.25">
      <c r="A10" s="476" t="s">
        <v>200</v>
      </c>
      <c r="B10" s="476"/>
      <c r="C10" s="476"/>
      <c r="D10" s="476"/>
      <c r="E10" s="476"/>
      <c r="F10" s="476"/>
      <c r="G10" s="476"/>
      <c r="H10" s="481" t="s">
        <v>417</v>
      </c>
      <c r="I10" s="481"/>
      <c r="J10" s="481"/>
      <c r="K10" s="481"/>
      <c r="L10" s="481"/>
      <c r="M10" s="481"/>
      <c r="N10" s="481"/>
      <c r="O10" s="481"/>
      <c r="P10" s="481"/>
      <c r="Q10" s="353"/>
    </row>
    <row r="11" spans="1:17" ht="54" customHeight="1" x14ac:dyDescent="0.25">
      <c r="A11" s="476" t="s">
        <v>221</v>
      </c>
      <c r="B11" s="476"/>
      <c r="C11" s="476"/>
      <c r="D11" s="476"/>
      <c r="E11" s="476"/>
      <c r="F11" s="476"/>
      <c r="G11" s="476"/>
      <c r="H11" s="480" t="s">
        <v>354</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100</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95</v>
      </c>
      <c r="I13" s="480"/>
      <c r="J13" s="480"/>
      <c r="K13" s="480"/>
      <c r="L13" s="480"/>
      <c r="M13" s="480"/>
      <c r="N13" s="480"/>
      <c r="O13" s="480"/>
      <c r="P13" s="480"/>
      <c r="Q13" s="354"/>
    </row>
    <row r="14" spans="1:17" ht="54" customHeight="1" x14ac:dyDescent="0.25">
      <c r="A14" s="391" t="s">
        <v>222</v>
      </c>
      <c r="B14" s="391"/>
      <c r="C14" s="391"/>
      <c r="D14" s="391"/>
      <c r="E14" s="391"/>
      <c r="F14" s="391"/>
      <c r="G14" s="391"/>
      <c r="H14" s="481" t="s">
        <v>384</v>
      </c>
      <c r="I14" s="481"/>
      <c r="J14" s="481"/>
      <c r="K14" s="481"/>
      <c r="L14" s="481"/>
      <c r="M14" s="481"/>
      <c r="N14" s="481"/>
      <c r="O14" s="481"/>
      <c r="P14" s="481"/>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78.75" x14ac:dyDescent="0.25">
      <c r="A19" s="129">
        <v>1</v>
      </c>
      <c r="B19" s="128" t="s">
        <v>327</v>
      </c>
      <c r="C19" s="128" t="s">
        <v>413</v>
      </c>
      <c r="D19" s="128" t="s">
        <v>418</v>
      </c>
      <c r="E19" s="128" t="s">
        <v>419</v>
      </c>
      <c r="F19" s="128" t="s">
        <v>420</v>
      </c>
      <c r="G19" s="142">
        <v>43466</v>
      </c>
      <c r="H19" s="142">
        <v>43830</v>
      </c>
      <c r="I19" s="218">
        <v>40879</v>
      </c>
      <c r="J19" s="363">
        <v>32844</v>
      </c>
      <c r="K19" s="220">
        <f>J19-I19</f>
        <v>-8035</v>
      </c>
      <c r="L19" s="249">
        <f>IFERROR(K19/I19*100,0)</f>
        <v>-19.655568873993982</v>
      </c>
      <c r="M19" s="249">
        <f>IFERROR(J19/$J$20*100,0)</f>
        <v>100</v>
      </c>
      <c r="N19" s="250"/>
      <c r="O19" s="251">
        <f>IFERROR(N19/J19*100,)</f>
        <v>0</v>
      </c>
      <c r="P19" s="128" t="s">
        <v>411</v>
      </c>
      <c r="Q19" s="372"/>
    </row>
    <row r="20" spans="1:17" s="3" customFormat="1" ht="24.75" customHeight="1" x14ac:dyDescent="0.25">
      <c r="A20" s="500" t="s">
        <v>3</v>
      </c>
      <c r="B20" s="501"/>
      <c r="C20" s="501"/>
      <c r="D20" s="501"/>
      <c r="E20" s="501"/>
      <c r="F20" s="501"/>
      <c r="G20" s="501"/>
      <c r="H20" s="502"/>
      <c r="I20" s="253">
        <f>SUM(I19:I19)</f>
        <v>40879</v>
      </c>
      <c r="J20" s="253">
        <f>SUM(J19:J19)</f>
        <v>32844</v>
      </c>
      <c r="K20" s="254">
        <f>J20-I20</f>
        <v>-8035</v>
      </c>
      <c r="L20" s="255">
        <f>IFERROR(K20/I20*100,0)</f>
        <v>-19.655568873993982</v>
      </c>
      <c r="M20" s="255">
        <f>IFERROR(J20/$J$20*100,0)</f>
        <v>100</v>
      </c>
      <c r="N20" s="256">
        <f>SUM(N19:N19)</f>
        <v>0</v>
      </c>
      <c r="O20" s="257">
        <f t="shared" ref="O20" si="0">IFERROR(N20/J20*100,)</f>
        <v>0</v>
      </c>
      <c r="P20" s="257"/>
    </row>
    <row r="21" spans="1:17" ht="21" x14ac:dyDescent="0.35">
      <c r="A21" s="266" t="s">
        <v>147</v>
      </c>
      <c r="B21" s="266"/>
      <c r="C21" s="266"/>
      <c r="D21" s="266"/>
      <c r="E21" s="266"/>
      <c r="F21" s="266"/>
      <c r="G21" s="266"/>
      <c r="H21" s="266"/>
      <c r="I21" s="274">
        <f>'Quadro Geral'!I33</f>
        <v>40879.229999999996</v>
      </c>
      <c r="J21" s="371">
        <f>'Quadro Geral'!J33</f>
        <v>32844</v>
      </c>
      <c r="K21" s="266"/>
      <c r="L21" s="266"/>
      <c r="M21" s="266"/>
      <c r="N21" s="266"/>
      <c r="O21" s="266"/>
      <c r="P21" s="266"/>
    </row>
    <row r="22" spans="1:17" ht="36" customHeight="1" x14ac:dyDescent="0.25">
      <c r="A22" s="493" t="s">
        <v>260</v>
      </c>
      <c r="B22" s="494"/>
      <c r="C22" s="494"/>
      <c r="D22" s="494"/>
      <c r="E22" s="494"/>
      <c r="F22" s="494"/>
      <c r="G22" s="494"/>
      <c r="H22" s="494"/>
      <c r="I22" s="494"/>
      <c r="J22" s="494"/>
      <c r="K22" s="494"/>
      <c r="L22" s="494"/>
      <c r="M22" s="494"/>
      <c r="N22" s="494"/>
      <c r="O22" s="494"/>
      <c r="P22" s="495"/>
    </row>
    <row r="23" spans="1:17" ht="95.25" customHeight="1" x14ac:dyDescent="0.25">
      <c r="A23" s="496"/>
      <c r="B23" s="497"/>
      <c r="C23" s="497"/>
      <c r="D23" s="497"/>
      <c r="E23" s="497"/>
      <c r="F23" s="497"/>
      <c r="G23" s="497"/>
      <c r="H23" s="497"/>
      <c r="I23" s="497"/>
      <c r="J23" s="497"/>
      <c r="K23" s="497"/>
      <c r="L23" s="497"/>
      <c r="M23" s="497"/>
      <c r="N23" s="497"/>
      <c r="O23" s="497"/>
      <c r="P23" s="498"/>
    </row>
    <row r="24" spans="1:17" ht="15" hidden="1" customHeight="1" x14ac:dyDescent="0.25">
      <c r="A24" s="499" t="s">
        <v>12</v>
      </c>
      <c r="B24" s="499"/>
      <c r="C24" s="499"/>
      <c r="D24" s="499"/>
      <c r="E24" s="499"/>
      <c r="F24" s="499"/>
      <c r="G24" s="499"/>
      <c r="H24" s="258"/>
      <c r="I24" s="258"/>
      <c r="J24" s="258"/>
      <c r="K24" s="258"/>
      <c r="L24" s="258"/>
      <c r="M24" s="258"/>
      <c r="N24" s="258"/>
      <c r="O24" s="258"/>
      <c r="P24" s="258"/>
    </row>
    <row r="25" spans="1:17" ht="15" hidden="1" customHeight="1" x14ac:dyDescent="0.25">
      <c r="A25" s="259" t="s">
        <v>16</v>
      </c>
      <c r="B25" s="489" t="s">
        <v>20</v>
      </c>
      <c r="C25" s="489"/>
      <c r="D25" s="489"/>
      <c r="E25" s="489"/>
      <c r="F25" s="489"/>
      <c r="G25" s="489"/>
      <c r="N25" s="213"/>
      <c r="O25" s="213"/>
      <c r="P25" s="213"/>
    </row>
    <row r="26" spans="1:17" ht="15" hidden="1" customHeight="1" x14ac:dyDescent="0.25">
      <c r="A26" s="259" t="s">
        <v>17</v>
      </c>
      <c r="B26" s="489" t="s">
        <v>13</v>
      </c>
      <c r="C26" s="489"/>
      <c r="D26" s="489"/>
      <c r="E26" s="489"/>
      <c r="F26" s="489"/>
      <c r="G26" s="489"/>
      <c r="N26" s="213"/>
      <c r="O26" s="213"/>
      <c r="P26" s="213"/>
    </row>
    <row r="27" spans="1:17" ht="15" hidden="1" customHeight="1" x14ac:dyDescent="0.25">
      <c r="A27" s="259" t="s">
        <v>18</v>
      </c>
      <c r="B27" s="489" t="s">
        <v>14</v>
      </c>
      <c r="C27" s="489"/>
      <c r="D27" s="489"/>
      <c r="E27" s="489"/>
      <c r="F27" s="489"/>
      <c r="G27" s="489"/>
      <c r="N27" s="213"/>
      <c r="O27" s="213"/>
      <c r="P27" s="213"/>
    </row>
    <row r="28" spans="1:17" ht="15" hidden="1" customHeight="1" x14ac:dyDescent="0.25">
      <c r="A28" s="259" t="s">
        <v>19</v>
      </c>
      <c r="B28" s="489" t="s">
        <v>15</v>
      </c>
      <c r="C28" s="489"/>
      <c r="D28" s="489"/>
      <c r="E28" s="489"/>
      <c r="F28" s="489"/>
      <c r="G28" s="489"/>
      <c r="N28" s="213"/>
      <c r="O28" s="213"/>
      <c r="P28" s="213"/>
    </row>
    <row r="29" spans="1:17"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5:Q34"/>
  <sheetViews>
    <sheetView showGridLines="0" topLeftCell="F19" zoomScale="59" zoomScaleNormal="59" zoomScaleSheetLayoutView="80" workbookViewId="0">
      <selection activeCell="H10" sqref="H10:P10"/>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4.71093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751</v>
      </c>
      <c r="I7" s="480"/>
      <c r="J7" s="480"/>
      <c r="K7" s="480"/>
      <c r="L7" s="480"/>
      <c r="M7" s="480"/>
      <c r="N7" s="480"/>
      <c r="O7" s="480"/>
      <c r="P7" s="480"/>
    </row>
    <row r="8" spans="1:17" ht="54" customHeight="1" x14ac:dyDescent="0.25">
      <c r="A8" s="476" t="s">
        <v>199</v>
      </c>
      <c r="B8" s="476"/>
      <c r="C8" s="476"/>
      <c r="D8" s="476"/>
      <c r="E8" s="476"/>
      <c r="F8" s="476"/>
      <c r="G8" s="476"/>
      <c r="H8" s="480" t="s">
        <v>752</v>
      </c>
      <c r="I8" s="480"/>
      <c r="J8" s="480"/>
      <c r="K8" s="480"/>
      <c r="L8" s="480"/>
      <c r="M8" s="480"/>
      <c r="N8" s="480"/>
      <c r="O8" s="480"/>
      <c r="P8" s="480"/>
    </row>
    <row r="9" spans="1:17" ht="54" customHeight="1" x14ac:dyDescent="0.25">
      <c r="A9" s="476" t="s">
        <v>220</v>
      </c>
      <c r="B9" s="476"/>
      <c r="C9" s="476"/>
      <c r="D9" s="476"/>
      <c r="E9" s="476"/>
      <c r="F9" s="476"/>
      <c r="G9" s="476"/>
      <c r="H9" s="541" t="s">
        <v>387</v>
      </c>
      <c r="I9" s="541"/>
      <c r="J9" s="541"/>
      <c r="K9" s="541"/>
      <c r="L9" s="541"/>
      <c r="M9" s="541"/>
      <c r="N9" s="541"/>
      <c r="O9" s="541"/>
      <c r="P9" s="541"/>
    </row>
    <row r="10" spans="1:17" ht="54" customHeight="1" x14ac:dyDescent="0.25">
      <c r="A10" s="476" t="s">
        <v>200</v>
      </c>
      <c r="B10" s="476"/>
      <c r="C10" s="476"/>
      <c r="D10" s="476"/>
      <c r="E10" s="476"/>
      <c r="F10" s="476"/>
      <c r="G10" s="540"/>
      <c r="H10" s="480" t="s">
        <v>328</v>
      </c>
      <c r="I10" s="480"/>
      <c r="J10" s="480"/>
      <c r="K10" s="480"/>
      <c r="L10" s="480"/>
      <c r="M10" s="480"/>
      <c r="N10" s="480"/>
      <c r="O10" s="480"/>
      <c r="P10" s="480"/>
      <c r="Q10" s="353"/>
    </row>
    <row r="11" spans="1:17" ht="54" customHeight="1" x14ac:dyDescent="0.25">
      <c r="A11" s="476" t="s">
        <v>221</v>
      </c>
      <c r="B11" s="476"/>
      <c r="C11" s="476"/>
      <c r="D11" s="476"/>
      <c r="E11" s="476"/>
      <c r="F11" s="476"/>
      <c r="G11" s="540"/>
      <c r="H11" s="480" t="s">
        <v>355</v>
      </c>
      <c r="I11" s="480"/>
      <c r="J11" s="480"/>
      <c r="K11" s="480"/>
      <c r="L11" s="480"/>
      <c r="M11" s="480"/>
      <c r="N11" s="480"/>
      <c r="O11" s="480"/>
      <c r="P11" s="480"/>
      <c r="Q11" s="353"/>
    </row>
    <row r="12" spans="1:17" ht="54" customHeight="1" x14ac:dyDescent="0.25">
      <c r="A12" s="476" t="s">
        <v>201</v>
      </c>
      <c r="B12" s="476"/>
      <c r="C12" s="476"/>
      <c r="D12" s="476"/>
      <c r="E12" s="476"/>
      <c r="F12" s="476"/>
      <c r="G12" s="540"/>
      <c r="H12" s="480" t="s">
        <v>55</v>
      </c>
      <c r="I12" s="480"/>
      <c r="J12" s="480"/>
      <c r="K12" s="480"/>
      <c r="L12" s="480"/>
      <c r="M12" s="480"/>
      <c r="N12" s="480"/>
      <c r="O12" s="480"/>
      <c r="P12" s="480"/>
      <c r="Q12" s="354"/>
    </row>
    <row r="13" spans="1:17" ht="54" customHeight="1" x14ac:dyDescent="0.25">
      <c r="A13" s="476" t="s">
        <v>283</v>
      </c>
      <c r="B13" s="476"/>
      <c r="C13" s="476"/>
      <c r="D13" s="476"/>
      <c r="E13" s="476"/>
      <c r="F13" s="476"/>
      <c r="G13" s="540"/>
      <c r="H13" s="480" t="s">
        <v>59</v>
      </c>
      <c r="I13" s="480"/>
      <c r="J13" s="480"/>
      <c r="K13" s="480"/>
      <c r="L13" s="480"/>
      <c r="M13" s="480"/>
      <c r="N13" s="480"/>
      <c r="O13" s="480"/>
      <c r="P13" s="480"/>
      <c r="Q13" s="354"/>
    </row>
    <row r="14" spans="1:17" ht="54" customHeight="1" x14ac:dyDescent="0.25">
      <c r="A14" s="391" t="s">
        <v>222</v>
      </c>
      <c r="B14" s="391"/>
      <c r="C14" s="391"/>
      <c r="D14" s="391"/>
      <c r="E14" s="391"/>
      <c r="F14" s="391"/>
      <c r="G14" s="493"/>
      <c r="H14" s="480" t="s">
        <v>385</v>
      </c>
      <c r="I14" s="480"/>
      <c r="J14" s="480"/>
      <c r="K14" s="480"/>
      <c r="L14" s="480"/>
      <c r="M14" s="480"/>
      <c r="N14" s="480"/>
      <c r="O14" s="480"/>
      <c r="P14" s="480"/>
      <c r="Q14" s="353"/>
    </row>
    <row r="15" spans="1:17" s="42" customFormat="1" ht="24" customHeight="1" x14ac:dyDescent="0.25">
      <c r="A15" s="483"/>
      <c r="B15" s="483"/>
      <c r="C15" s="483"/>
      <c r="D15" s="483"/>
      <c r="E15" s="483"/>
      <c r="F15" s="483"/>
      <c r="G15" s="483"/>
      <c r="H15" s="542"/>
      <c r="I15" s="542"/>
      <c r="J15" s="542"/>
      <c r="K15" s="542"/>
      <c r="L15" s="542"/>
      <c r="M15" s="542"/>
      <c r="N15" s="542"/>
      <c r="O15" s="542"/>
      <c r="P15" s="542"/>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7"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7" ht="110.25" customHeight="1" x14ac:dyDescent="0.25">
      <c r="A18" s="482"/>
      <c r="B18" s="482"/>
      <c r="C18" s="248" t="s">
        <v>229</v>
      </c>
      <c r="D18" s="248" t="s">
        <v>230</v>
      </c>
      <c r="E18" s="482"/>
      <c r="F18" s="488"/>
      <c r="G18" s="482"/>
      <c r="H18" s="482"/>
      <c r="I18" s="482"/>
      <c r="J18" s="482"/>
      <c r="K18" s="482"/>
      <c r="L18" s="482"/>
      <c r="M18" s="482"/>
      <c r="N18" s="488"/>
      <c r="O18" s="488"/>
      <c r="P18" s="482"/>
    </row>
    <row r="19" spans="1:17" ht="141.75" x14ac:dyDescent="0.25">
      <c r="A19" s="129">
        <v>1</v>
      </c>
      <c r="B19" s="128" t="s">
        <v>753</v>
      </c>
      <c r="C19" s="128" t="s">
        <v>754</v>
      </c>
      <c r="D19" s="128" t="s">
        <v>755</v>
      </c>
      <c r="E19" s="128" t="s">
        <v>756</v>
      </c>
      <c r="F19" s="128" t="s">
        <v>757</v>
      </c>
      <c r="G19" s="142">
        <v>43466</v>
      </c>
      <c r="H19" s="142">
        <v>43830</v>
      </c>
      <c r="I19" s="490">
        <v>268120</v>
      </c>
      <c r="J19" s="546">
        <v>276514</v>
      </c>
      <c r="K19" s="220">
        <f>J19-I19</f>
        <v>8394</v>
      </c>
      <c r="L19" s="249">
        <f>IFERROR(K19/I19*100,0)</f>
        <v>3.1306877517529466</v>
      </c>
      <c r="M19" s="249">
        <f t="shared" ref="M19:M25" si="0">IFERROR(J19/$J$25*100,0)</f>
        <v>100</v>
      </c>
      <c r="N19" s="250"/>
      <c r="O19" s="251">
        <f>IFERROR(N19/J19*100,)</f>
        <v>0</v>
      </c>
      <c r="P19" s="128" t="s">
        <v>752</v>
      </c>
      <c r="Q19" s="141"/>
    </row>
    <row r="20" spans="1:17" ht="126" x14ac:dyDescent="0.25">
      <c r="A20" s="129">
        <v>2</v>
      </c>
      <c r="B20" s="128" t="s">
        <v>758</v>
      </c>
      <c r="C20" s="128" t="s">
        <v>759</v>
      </c>
      <c r="D20" s="264" t="s">
        <v>760</v>
      </c>
      <c r="E20" s="128" t="s">
        <v>761</v>
      </c>
      <c r="F20" s="128" t="s">
        <v>762</v>
      </c>
      <c r="G20" s="142">
        <v>43466</v>
      </c>
      <c r="H20" s="142">
        <v>43830</v>
      </c>
      <c r="I20" s="491"/>
      <c r="J20" s="547"/>
      <c r="K20" s="220">
        <f t="shared" ref="K20:K24" si="1">J20-I20</f>
        <v>0</v>
      </c>
      <c r="L20" s="249">
        <f t="shared" ref="L20:L24" si="2">IFERROR(K20/I20*100,0)</f>
        <v>0</v>
      </c>
      <c r="M20" s="249">
        <f t="shared" si="0"/>
        <v>0</v>
      </c>
      <c r="N20" s="250"/>
      <c r="O20" s="251">
        <f t="shared" ref="O20:O24" si="3">IFERROR(N20/J20*100,)</f>
        <v>0</v>
      </c>
      <c r="P20" s="128" t="s">
        <v>752</v>
      </c>
    </row>
    <row r="21" spans="1:17" ht="141.75" x14ac:dyDescent="0.25">
      <c r="A21" s="129">
        <v>3</v>
      </c>
      <c r="B21" s="128" t="s">
        <v>763</v>
      </c>
      <c r="C21" s="128" t="s">
        <v>764</v>
      </c>
      <c r="D21" s="128" t="s">
        <v>765</v>
      </c>
      <c r="E21" s="128" t="s">
        <v>756</v>
      </c>
      <c r="F21" s="128" t="s">
        <v>766</v>
      </c>
      <c r="G21" s="142">
        <v>43466</v>
      </c>
      <c r="H21" s="142">
        <v>43830</v>
      </c>
      <c r="I21" s="491"/>
      <c r="J21" s="491"/>
      <c r="K21" s="220">
        <f t="shared" si="1"/>
        <v>0</v>
      </c>
      <c r="L21" s="249">
        <f t="shared" si="2"/>
        <v>0</v>
      </c>
      <c r="M21" s="249">
        <f t="shared" si="0"/>
        <v>0</v>
      </c>
      <c r="N21" s="250"/>
      <c r="O21" s="251">
        <f t="shared" si="3"/>
        <v>0</v>
      </c>
      <c r="P21" s="128" t="s">
        <v>752</v>
      </c>
    </row>
    <row r="22" spans="1:17" ht="126" x14ac:dyDescent="0.25">
      <c r="A22" s="129">
        <v>4</v>
      </c>
      <c r="B22" s="128" t="s">
        <v>767</v>
      </c>
      <c r="C22" s="128" t="s">
        <v>768</v>
      </c>
      <c r="D22" s="128" t="s">
        <v>769</v>
      </c>
      <c r="E22" s="128" t="s">
        <v>770</v>
      </c>
      <c r="F22" s="128" t="s">
        <v>771</v>
      </c>
      <c r="G22" s="142">
        <v>43466</v>
      </c>
      <c r="H22" s="142">
        <v>43830</v>
      </c>
      <c r="I22" s="491"/>
      <c r="J22" s="491"/>
      <c r="K22" s="220">
        <f t="shared" si="1"/>
        <v>0</v>
      </c>
      <c r="L22" s="249">
        <f t="shared" si="2"/>
        <v>0</v>
      </c>
      <c r="M22" s="249">
        <f t="shared" si="0"/>
        <v>0</v>
      </c>
      <c r="N22" s="250"/>
      <c r="O22" s="251">
        <f t="shared" si="3"/>
        <v>0</v>
      </c>
      <c r="P22" s="128" t="s">
        <v>752</v>
      </c>
    </row>
    <row r="23" spans="1:17" ht="157.5" x14ac:dyDescent="0.25">
      <c r="A23" s="129">
        <v>5</v>
      </c>
      <c r="B23" s="128" t="s">
        <v>772</v>
      </c>
      <c r="C23" s="128" t="s">
        <v>773</v>
      </c>
      <c r="D23" s="128" t="s">
        <v>774</v>
      </c>
      <c r="E23" s="128" t="s">
        <v>775</v>
      </c>
      <c r="F23" s="128" t="s">
        <v>776</v>
      </c>
      <c r="G23" s="142">
        <v>43466</v>
      </c>
      <c r="H23" s="142">
        <v>43830</v>
      </c>
      <c r="I23" s="491"/>
      <c r="J23" s="491"/>
      <c r="K23" s="220">
        <f t="shared" si="1"/>
        <v>0</v>
      </c>
      <c r="L23" s="249">
        <f t="shared" si="2"/>
        <v>0</v>
      </c>
      <c r="M23" s="249">
        <f t="shared" si="0"/>
        <v>0</v>
      </c>
      <c r="N23" s="250"/>
      <c r="O23" s="251">
        <f t="shared" si="3"/>
        <v>0</v>
      </c>
      <c r="P23" s="128" t="s">
        <v>752</v>
      </c>
    </row>
    <row r="24" spans="1:17" ht="141.75" x14ac:dyDescent="0.25">
      <c r="A24" s="129">
        <v>6</v>
      </c>
      <c r="B24" s="128" t="s">
        <v>777</v>
      </c>
      <c r="C24" s="128" t="s">
        <v>778</v>
      </c>
      <c r="D24" s="128" t="s">
        <v>779</v>
      </c>
      <c r="E24" s="128" t="s">
        <v>780</v>
      </c>
      <c r="F24" s="128" t="s">
        <v>781</v>
      </c>
      <c r="G24" s="142">
        <v>43466</v>
      </c>
      <c r="H24" s="142">
        <v>43830</v>
      </c>
      <c r="I24" s="492"/>
      <c r="J24" s="492"/>
      <c r="K24" s="220">
        <f t="shared" si="1"/>
        <v>0</v>
      </c>
      <c r="L24" s="249">
        <f t="shared" si="2"/>
        <v>0</v>
      </c>
      <c r="M24" s="249">
        <f t="shared" si="0"/>
        <v>0</v>
      </c>
      <c r="N24" s="250"/>
      <c r="O24" s="251">
        <f t="shared" si="3"/>
        <v>0</v>
      </c>
      <c r="P24" s="128" t="s">
        <v>752</v>
      </c>
    </row>
    <row r="25" spans="1:17" s="3" customFormat="1" ht="24.75" customHeight="1" x14ac:dyDescent="0.25">
      <c r="A25" s="500" t="s">
        <v>3</v>
      </c>
      <c r="B25" s="501"/>
      <c r="C25" s="501"/>
      <c r="D25" s="501"/>
      <c r="E25" s="501"/>
      <c r="F25" s="501"/>
      <c r="G25" s="501"/>
      <c r="H25" s="502"/>
      <c r="I25" s="253">
        <f>SUM(I19:I24)</f>
        <v>268120</v>
      </c>
      <c r="J25" s="253">
        <f>SUM(J19:J24)</f>
        <v>276514</v>
      </c>
      <c r="K25" s="254">
        <f>J25-I25</f>
        <v>8394</v>
      </c>
      <c r="L25" s="255">
        <f>IFERROR(K25/I25*100,0)</f>
        <v>3.1306877517529466</v>
      </c>
      <c r="M25" s="255">
        <f t="shared" si="0"/>
        <v>100</v>
      </c>
      <c r="N25" s="256">
        <f>SUM(N19:N24)</f>
        <v>0</v>
      </c>
      <c r="O25" s="257">
        <f t="shared" ref="O25" si="4">IFERROR(N25/J25*100,)</f>
        <v>0</v>
      </c>
      <c r="P25" s="257"/>
    </row>
    <row r="26" spans="1:17" ht="21" x14ac:dyDescent="0.35">
      <c r="A26" s="266" t="s">
        <v>147</v>
      </c>
      <c r="B26" s="266"/>
      <c r="C26" s="266"/>
      <c r="D26" s="266"/>
      <c r="E26" s="266"/>
      <c r="F26" s="266"/>
      <c r="G26" s="266"/>
      <c r="H26" s="266"/>
      <c r="I26" s="328">
        <f>'Quadro Geral'!I34</f>
        <v>268120</v>
      </c>
      <c r="J26" s="328">
        <f>'Quadro Geral'!J34</f>
        <v>276514.40999999997</v>
      </c>
      <c r="K26" s="266"/>
      <c r="L26" s="266"/>
      <c r="M26" s="266"/>
      <c r="N26" s="266"/>
      <c r="O26" s="266"/>
      <c r="P26" s="266"/>
    </row>
    <row r="27" spans="1:17" ht="36" customHeight="1" x14ac:dyDescent="0.25">
      <c r="A27" s="493" t="s">
        <v>260</v>
      </c>
      <c r="B27" s="494"/>
      <c r="C27" s="494"/>
      <c r="D27" s="494"/>
      <c r="E27" s="494"/>
      <c r="F27" s="494"/>
      <c r="G27" s="494"/>
      <c r="H27" s="494"/>
      <c r="I27" s="494"/>
      <c r="J27" s="494"/>
      <c r="K27" s="494"/>
      <c r="L27" s="494"/>
      <c r="M27" s="494"/>
      <c r="N27" s="494"/>
      <c r="O27" s="494"/>
      <c r="P27" s="495"/>
    </row>
    <row r="28" spans="1:17" ht="95.25" customHeight="1" x14ac:dyDescent="0.25">
      <c r="A28" s="496"/>
      <c r="B28" s="497"/>
      <c r="C28" s="497"/>
      <c r="D28" s="497"/>
      <c r="E28" s="497"/>
      <c r="F28" s="497"/>
      <c r="G28" s="497"/>
      <c r="H28" s="497"/>
      <c r="I28" s="497"/>
      <c r="J28" s="497"/>
      <c r="K28" s="497"/>
      <c r="L28" s="497"/>
      <c r="M28" s="497"/>
      <c r="N28" s="497"/>
      <c r="O28" s="497"/>
      <c r="P28" s="498"/>
    </row>
    <row r="29" spans="1:17" ht="15" hidden="1" customHeight="1" x14ac:dyDescent="0.25">
      <c r="A29" s="499" t="s">
        <v>12</v>
      </c>
      <c r="B29" s="499"/>
      <c r="C29" s="499"/>
      <c r="D29" s="499"/>
      <c r="E29" s="499"/>
      <c r="F29" s="499"/>
      <c r="G29" s="499"/>
      <c r="H29" s="258"/>
      <c r="I29" s="258"/>
      <c r="J29" s="258"/>
      <c r="K29" s="258"/>
      <c r="L29" s="258"/>
      <c r="M29" s="258"/>
      <c r="N29" s="258"/>
      <c r="O29" s="258"/>
      <c r="P29" s="258"/>
    </row>
    <row r="30" spans="1:17" ht="15" hidden="1" customHeight="1" x14ac:dyDescent="0.25">
      <c r="A30" s="259" t="s">
        <v>16</v>
      </c>
      <c r="B30" s="489" t="s">
        <v>20</v>
      </c>
      <c r="C30" s="489"/>
      <c r="D30" s="489"/>
      <c r="E30" s="489"/>
      <c r="F30" s="489"/>
      <c r="G30" s="489"/>
      <c r="N30" s="213"/>
      <c r="O30" s="213"/>
      <c r="P30" s="213"/>
    </row>
    <row r="31" spans="1:17" ht="15" hidden="1" customHeight="1" x14ac:dyDescent="0.25">
      <c r="A31" s="259" t="s">
        <v>17</v>
      </c>
      <c r="B31" s="489" t="s">
        <v>13</v>
      </c>
      <c r="C31" s="489"/>
      <c r="D31" s="489"/>
      <c r="E31" s="489"/>
      <c r="F31" s="489"/>
      <c r="G31" s="489"/>
      <c r="N31" s="213"/>
      <c r="O31" s="213"/>
      <c r="P31" s="213"/>
    </row>
    <row r="32" spans="1:17" ht="15" hidden="1" customHeight="1" x14ac:dyDescent="0.25">
      <c r="A32" s="259" t="s">
        <v>18</v>
      </c>
      <c r="B32" s="489" t="s">
        <v>14</v>
      </c>
      <c r="C32" s="489"/>
      <c r="D32" s="489"/>
      <c r="E32" s="489"/>
      <c r="F32" s="489"/>
      <c r="G32" s="489"/>
      <c r="N32" s="213"/>
      <c r="O32" s="213"/>
      <c r="P32" s="213"/>
    </row>
    <row r="33" spans="1:16" ht="15" hidden="1" customHeight="1" x14ac:dyDescent="0.25">
      <c r="A33" s="259" t="s">
        <v>19</v>
      </c>
      <c r="B33" s="489" t="s">
        <v>15</v>
      </c>
      <c r="C33" s="489"/>
      <c r="D33" s="489"/>
      <c r="E33" s="489"/>
      <c r="F33" s="489"/>
      <c r="G33" s="489"/>
      <c r="N33" s="213"/>
      <c r="O33" s="213"/>
      <c r="P33" s="213"/>
    </row>
    <row r="34" spans="1:16" ht="35.25" customHeight="1" x14ac:dyDescent="0.25"/>
  </sheetData>
  <sheetProtection formatCells="0" formatRows="0" insertRows="0" deleteRows="0"/>
  <mergeCells count="48">
    <mergeCell ref="A14:G14"/>
    <mergeCell ref="G16:H16"/>
    <mergeCell ref="I19:I24"/>
    <mergeCell ref="J19:J24"/>
    <mergeCell ref="A6:P6"/>
    <mergeCell ref="A7:G7"/>
    <mergeCell ref="H7:P7"/>
    <mergeCell ref="A8:G8"/>
    <mergeCell ref="H8:P8"/>
    <mergeCell ref="A9:G9"/>
    <mergeCell ref="H9:P9"/>
    <mergeCell ref="A10:G10"/>
    <mergeCell ref="H10:P10"/>
    <mergeCell ref="A11:G11"/>
    <mergeCell ref="H11:P11"/>
    <mergeCell ref="A12:G12"/>
    <mergeCell ref="H12:P12"/>
    <mergeCell ref="O17:O18"/>
    <mergeCell ref="H14:P14"/>
    <mergeCell ref="A15:P15"/>
    <mergeCell ref="A13:G13"/>
    <mergeCell ref="H13:P13"/>
    <mergeCell ref="K16:L16"/>
    <mergeCell ref="M16:M18"/>
    <mergeCell ref="N16:O16"/>
    <mergeCell ref="P16:P18"/>
    <mergeCell ref="B17:B18"/>
    <mergeCell ref="C17:D17"/>
    <mergeCell ref="E17:E18"/>
    <mergeCell ref="F17:F18"/>
    <mergeCell ref="G17:G18"/>
    <mergeCell ref="H17:H18"/>
    <mergeCell ref="B16:F16"/>
    <mergeCell ref="A16:A18"/>
    <mergeCell ref="I16:J16"/>
    <mergeCell ref="B31:G31"/>
    <mergeCell ref="B32:G32"/>
    <mergeCell ref="B33:G33"/>
    <mergeCell ref="J17:J18"/>
    <mergeCell ref="A25:H25"/>
    <mergeCell ref="A27:P27"/>
    <mergeCell ref="A28:P28"/>
    <mergeCell ref="A29:G29"/>
    <mergeCell ref="B30:G30"/>
    <mergeCell ref="I17:I18"/>
    <mergeCell ref="K17:K18"/>
    <mergeCell ref="L17:L18"/>
    <mergeCell ref="N17:N1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5:Q29"/>
  <sheetViews>
    <sheetView showGridLines="0" topLeftCell="A16" zoomScale="59" zoomScaleNormal="59" zoomScaleSheetLayoutView="80" workbookViewId="0">
      <selection activeCell="K49" sqref="K49"/>
    </sheetView>
  </sheetViews>
  <sheetFormatPr defaultColWidth="9.140625" defaultRowHeight="15.75" x14ac:dyDescent="0.25"/>
  <cols>
    <col min="1" max="1" width="13" style="213" customWidth="1"/>
    <col min="2" max="2" width="51" style="213" customWidth="1"/>
    <col min="3" max="3" width="30.57031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12.28515625" style="213" bestFit="1" customWidth="1"/>
    <col min="13" max="13" width="20" style="213" customWidth="1"/>
    <col min="14" max="14" width="32.28515625" style="247" customWidth="1"/>
    <col min="15" max="15" width="25.85546875" style="247" customWidth="1"/>
    <col min="16" max="16" width="36" style="247" customWidth="1"/>
    <col min="17" max="17" width="83.7109375" style="2" bestFit="1"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286</v>
      </c>
      <c r="I7" s="480"/>
      <c r="J7" s="480"/>
      <c r="K7" s="480"/>
      <c r="L7" s="480"/>
      <c r="M7" s="480"/>
      <c r="N7" s="480"/>
      <c r="O7" s="480"/>
      <c r="P7" s="480"/>
    </row>
    <row r="8" spans="1:17" ht="54" customHeight="1" x14ac:dyDescent="0.25">
      <c r="A8" s="476" t="s">
        <v>199</v>
      </c>
      <c r="B8" s="476"/>
      <c r="C8" s="476"/>
      <c r="D8" s="476"/>
      <c r="E8" s="476"/>
      <c r="F8" s="476"/>
      <c r="G8" s="476"/>
      <c r="H8" s="480" t="s">
        <v>695</v>
      </c>
      <c r="I8" s="480"/>
      <c r="J8" s="480"/>
      <c r="K8" s="480"/>
      <c r="L8" s="480"/>
      <c r="M8" s="480"/>
      <c r="N8" s="480"/>
      <c r="O8" s="480"/>
      <c r="P8" s="480"/>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480" t="s">
        <v>787</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356</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95</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100</v>
      </c>
      <c r="I13" s="480"/>
      <c r="J13" s="480"/>
      <c r="K13" s="480"/>
      <c r="L13" s="480"/>
      <c r="M13" s="480"/>
      <c r="N13" s="480"/>
      <c r="O13" s="480"/>
      <c r="P13" s="480"/>
      <c r="Q13" s="354"/>
    </row>
    <row r="14" spans="1:17" ht="54" customHeight="1" x14ac:dyDescent="0.25">
      <c r="A14" s="391" t="s">
        <v>222</v>
      </c>
      <c r="B14" s="391"/>
      <c r="C14" s="391"/>
      <c r="D14" s="391"/>
      <c r="E14" s="391"/>
      <c r="F14" s="391"/>
      <c r="G14" s="391"/>
      <c r="H14" s="481" t="s">
        <v>381</v>
      </c>
      <c r="I14" s="481"/>
      <c r="J14" s="481"/>
      <c r="K14" s="481"/>
      <c r="L14" s="481"/>
      <c r="M14" s="481"/>
      <c r="N14" s="481"/>
      <c r="O14" s="481"/>
      <c r="P14" s="481"/>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6"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6" ht="110.25" customHeight="1" x14ac:dyDescent="0.25">
      <c r="A18" s="482"/>
      <c r="B18" s="482"/>
      <c r="C18" s="248" t="s">
        <v>229</v>
      </c>
      <c r="D18" s="248" t="s">
        <v>230</v>
      </c>
      <c r="E18" s="482"/>
      <c r="F18" s="488"/>
      <c r="G18" s="482"/>
      <c r="H18" s="482"/>
      <c r="I18" s="482"/>
      <c r="J18" s="482"/>
      <c r="K18" s="482"/>
      <c r="L18" s="482"/>
      <c r="M18" s="482"/>
      <c r="N18" s="488"/>
      <c r="O18" s="488"/>
      <c r="P18" s="482"/>
    </row>
    <row r="19" spans="1:16" ht="78.75" x14ac:dyDescent="0.25">
      <c r="A19" s="129">
        <v>1</v>
      </c>
      <c r="B19" s="128" t="s">
        <v>803</v>
      </c>
      <c r="C19" s="128" t="s">
        <v>804</v>
      </c>
      <c r="D19" s="128" t="s">
        <v>805</v>
      </c>
      <c r="E19" s="128" t="s">
        <v>806</v>
      </c>
      <c r="F19" s="128" t="s">
        <v>807</v>
      </c>
      <c r="G19" s="142">
        <v>43466</v>
      </c>
      <c r="H19" s="142">
        <v>43830</v>
      </c>
      <c r="I19" s="218">
        <v>0</v>
      </c>
      <c r="J19" s="218">
        <v>1700000</v>
      </c>
      <c r="K19" s="220">
        <f>J19-I19</f>
        <v>1700000</v>
      </c>
      <c r="L19" s="249">
        <f>IFERROR(K19/I19*100,0)</f>
        <v>0</v>
      </c>
      <c r="M19" s="249">
        <f>IFERROR(J19/$J$20*100,0)</f>
        <v>100</v>
      </c>
      <c r="N19" s="250"/>
      <c r="O19" s="251">
        <f>IFERROR(N19/J19*100,)</f>
        <v>0</v>
      </c>
      <c r="P19" s="128" t="s">
        <v>695</v>
      </c>
    </row>
    <row r="20" spans="1:16" s="3" customFormat="1" ht="24.75" customHeight="1" x14ac:dyDescent="0.25">
      <c r="A20" s="500" t="s">
        <v>3</v>
      </c>
      <c r="B20" s="501"/>
      <c r="C20" s="501"/>
      <c r="D20" s="501"/>
      <c r="E20" s="501"/>
      <c r="F20" s="501"/>
      <c r="G20" s="501"/>
      <c r="H20" s="502"/>
      <c r="I20" s="253">
        <f>SUM(I19:I19)</f>
        <v>0</v>
      </c>
      <c r="J20" s="253">
        <f>SUM(J19:J19)</f>
        <v>1700000</v>
      </c>
      <c r="K20" s="254">
        <f>J20-I20</f>
        <v>1700000</v>
      </c>
      <c r="L20" s="255">
        <f>IFERROR(K20/I20*100,0)</f>
        <v>0</v>
      </c>
      <c r="M20" s="255">
        <f>IFERROR(J20/$J$20*100,0)</f>
        <v>100</v>
      </c>
      <c r="N20" s="256">
        <f>SUM(N19:N19)</f>
        <v>0</v>
      </c>
      <c r="O20" s="257">
        <f t="shared" ref="O20" si="0">IFERROR(N20/J20*100,)</f>
        <v>0</v>
      </c>
      <c r="P20" s="257"/>
    </row>
    <row r="21" spans="1:16" ht="21" x14ac:dyDescent="0.35">
      <c r="A21" s="266" t="s">
        <v>147</v>
      </c>
      <c r="B21" s="266"/>
      <c r="C21" s="266"/>
      <c r="D21" s="266"/>
      <c r="E21" s="266"/>
      <c r="F21" s="266"/>
      <c r="G21" s="266"/>
      <c r="H21" s="266"/>
      <c r="I21" s="274">
        <f>'Quadro Geral'!I35</f>
        <v>0</v>
      </c>
      <c r="J21" s="328">
        <f>'Quadro Geral'!J35</f>
        <v>1700000</v>
      </c>
      <c r="K21" s="266"/>
      <c r="L21" s="266"/>
      <c r="M21" s="266"/>
      <c r="N21" s="266"/>
      <c r="O21" s="266"/>
      <c r="P21" s="266"/>
    </row>
    <row r="22" spans="1:16" ht="36" customHeight="1" x14ac:dyDescent="0.25">
      <c r="A22" s="493" t="s">
        <v>260</v>
      </c>
      <c r="B22" s="494"/>
      <c r="C22" s="494"/>
      <c r="D22" s="494"/>
      <c r="E22" s="494"/>
      <c r="F22" s="494"/>
      <c r="G22" s="494"/>
      <c r="H22" s="494"/>
      <c r="I22" s="494"/>
      <c r="J22" s="494"/>
      <c r="K22" s="494"/>
      <c r="L22" s="494"/>
      <c r="M22" s="494"/>
      <c r="N22" s="494"/>
      <c r="O22" s="494"/>
      <c r="P22" s="495"/>
    </row>
    <row r="23" spans="1:16" ht="95.25" customHeight="1" x14ac:dyDescent="0.25">
      <c r="A23" s="496"/>
      <c r="B23" s="497"/>
      <c r="C23" s="497"/>
      <c r="D23" s="497"/>
      <c r="E23" s="497"/>
      <c r="F23" s="497"/>
      <c r="G23" s="497"/>
      <c r="H23" s="497"/>
      <c r="I23" s="497"/>
      <c r="J23" s="497"/>
      <c r="K23" s="497"/>
      <c r="L23" s="497"/>
      <c r="M23" s="497"/>
      <c r="N23" s="497"/>
      <c r="O23" s="497"/>
      <c r="P23" s="498"/>
    </row>
    <row r="24" spans="1:16" ht="15" hidden="1" customHeight="1" x14ac:dyDescent="0.25">
      <c r="A24" s="499" t="s">
        <v>12</v>
      </c>
      <c r="B24" s="499"/>
      <c r="C24" s="499"/>
      <c r="D24" s="499"/>
      <c r="E24" s="499"/>
      <c r="F24" s="499"/>
      <c r="G24" s="499"/>
      <c r="H24" s="258"/>
      <c r="I24" s="258"/>
      <c r="J24" s="258"/>
      <c r="K24" s="258"/>
      <c r="L24" s="258"/>
      <c r="M24" s="258"/>
      <c r="N24" s="258"/>
      <c r="O24" s="258"/>
      <c r="P24" s="258"/>
    </row>
    <row r="25" spans="1:16" ht="15" hidden="1" customHeight="1" x14ac:dyDescent="0.25">
      <c r="A25" s="259" t="s">
        <v>16</v>
      </c>
      <c r="B25" s="489" t="s">
        <v>20</v>
      </c>
      <c r="C25" s="489"/>
      <c r="D25" s="489"/>
      <c r="E25" s="489"/>
      <c r="F25" s="489"/>
      <c r="G25" s="489"/>
      <c r="N25" s="213"/>
      <c r="O25" s="213"/>
      <c r="P25" s="213"/>
    </row>
    <row r="26" spans="1:16" ht="15" hidden="1" customHeight="1" x14ac:dyDescent="0.25">
      <c r="A26" s="259" t="s">
        <v>17</v>
      </c>
      <c r="B26" s="489" t="s">
        <v>13</v>
      </c>
      <c r="C26" s="489"/>
      <c r="D26" s="489"/>
      <c r="E26" s="489"/>
      <c r="F26" s="489"/>
      <c r="G26" s="489"/>
      <c r="N26" s="213"/>
      <c r="O26" s="213"/>
      <c r="P26" s="213"/>
    </row>
    <row r="27" spans="1:16" ht="15" hidden="1" customHeight="1" x14ac:dyDescent="0.25">
      <c r="A27" s="259" t="s">
        <v>18</v>
      </c>
      <c r="B27" s="489" t="s">
        <v>14</v>
      </c>
      <c r="C27" s="489"/>
      <c r="D27" s="489"/>
      <c r="E27" s="489"/>
      <c r="F27" s="489"/>
      <c r="G27" s="489"/>
      <c r="N27" s="213"/>
      <c r="O27" s="213"/>
      <c r="P27" s="213"/>
    </row>
    <row r="28" spans="1:16" ht="15" hidden="1" customHeight="1" x14ac:dyDescent="0.25">
      <c r="A28" s="259" t="s">
        <v>19</v>
      </c>
      <c r="B28" s="489" t="s">
        <v>15</v>
      </c>
      <c r="C28" s="489"/>
      <c r="D28" s="489"/>
      <c r="E28" s="489"/>
      <c r="F28" s="489"/>
      <c r="G28" s="489"/>
      <c r="N28" s="213"/>
      <c r="O28" s="213"/>
      <c r="P28" s="213"/>
    </row>
    <row r="29" spans="1:16"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Q30"/>
  <sheetViews>
    <sheetView showGridLines="0" topLeftCell="J10" zoomScale="59" zoomScaleNormal="59" zoomScaleSheetLayoutView="80" workbookViewId="0">
      <selection activeCell="J21" sqref="J21"/>
    </sheetView>
  </sheetViews>
  <sheetFormatPr defaultColWidth="9.140625" defaultRowHeight="15.75" x14ac:dyDescent="0.25"/>
  <cols>
    <col min="1" max="1" width="13" style="213" customWidth="1"/>
    <col min="2" max="2" width="51" style="213" customWidth="1"/>
    <col min="3" max="3" width="61.285156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51.7109375" style="2" customWidth="1"/>
    <col min="18" max="22" width="9.140625" style="2"/>
    <col min="23" max="23" width="14" style="2" bestFit="1" customWidth="1"/>
    <col min="24" max="16384" width="9.140625" style="2"/>
  </cols>
  <sheetData>
    <row r="5" spans="1:17" ht="39" customHeight="1" x14ac:dyDescent="0.25"/>
    <row r="6" spans="1:17" ht="31.5" customHeight="1" x14ac:dyDescent="0.25">
      <c r="A6" s="411" t="s">
        <v>274</v>
      </c>
      <c r="B6" s="411"/>
      <c r="C6" s="411"/>
      <c r="D6" s="411"/>
      <c r="E6" s="411"/>
      <c r="F6" s="411"/>
      <c r="G6" s="411"/>
      <c r="H6" s="411"/>
      <c r="I6" s="411"/>
      <c r="J6" s="411"/>
      <c r="K6" s="411"/>
      <c r="L6" s="411"/>
      <c r="M6" s="411"/>
      <c r="N6" s="411"/>
      <c r="O6" s="411"/>
      <c r="P6" s="411"/>
    </row>
    <row r="7" spans="1:17" ht="54" customHeight="1" x14ac:dyDescent="0.25">
      <c r="A7" s="476" t="s">
        <v>195</v>
      </c>
      <c r="B7" s="476"/>
      <c r="C7" s="476"/>
      <c r="D7" s="476"/>
      <c r="E7" s="476"/>
      <c r="F7" s="476"/>
      <c r="G7" s="476"/>
      <c r="H7" s="480" t="s">
        <v>286</v>
      </c>
      <c r="I7" s="480"/>
      <c r="J7" s="480"/>
      <c r="K7" s="480"/>
      <c r="L7" s="480"/>
      <c r="M7" s="480"/>
      <c r="N7" s="480"/>
      <c r="O7" s="480"/>
      <c r="P7" s="480"/>
    </row>
    <row r="8" spans="1:17" ht="54" customHeight="1" x14ac:dyDescent="0.25">
      <c r="A8" s="476" t="s">
        <v>199</v>
      </c>
      <c r="B8" s="476"/>
      <c r="C8" s="476"/>
      <c r="D8" s="476"/>
      <c r="E8" s="476"/>
      <c r="F8" s="476"/>
      <c r="G8" s="476"/>
      <c r="H8" s="480" t="s">
        <v>695</v>
      </c>
      <c r="I8" s="480"/>
      <c r="J8" s="480"/>
      <c r="K8" s="480"/>
      <c r="L8" s="480"/>
      <c r="M8" s="480"/>
      <c r="N8" s="480"/>
      <c r="O8" s="480"/>
      <c r="P8" s="480"/>
    </row>
    <row r="9" spans="1:17" ht="54" customHeight="1" x14ac:dyDescent="0.25">
      <c r="A9" s="476" t="s">
        <v>220</v>
      </c>
      <c r="B9" s="476"/>
      <c r="C9" s="476"/>
      <c r="D9" s="476"/>
      <c r="E9" s="476"/>
      <c r="F9" s="476"/>
      <c r="G9" s="476"/>
      <c r="H9" s="480" t="s">
        <v>667</v>
      </c>
      <c r="I9" s="480"/>
      <c r="J9" s="480"/>
      <c r="K9" s="480"/>
      <c r="L9" s="480"/>
      <c r="M9" s="480"/>
      <c r="N9" s="480"/>
      <c r="O9" s="480"/>
      <c r="P9" s="480"/>
    </row>
    <row r="10" spans="1:17" ht="54" customHeight="1" x14ac:dyDescent="0.25">
      <c r="A10" s="476" t="s">
        <v>200</v>
      </c>
      <c r="B10" s="476"/>
      <c r="C10" s="476"/>
      <c r="D10" s="476"/>
      <c r="E10" s="476"/>
      <c r="F10" s="476"/>
      <c r="G10" s="476"/>
      <c r="H10" s="480" t="s">
        <v>782</v>
      </c>
      <c r="I10" s="480"/>
      <c r="J10" s="480"/>
      <c r="K10" s="480"/>
      <c r="L10" s="480"/>
      <c r="M10" s="480"/>
      <c r="N10" s="480"/>
      <c r="O10" s="480"/>
      <c r="P10" s="480"/>
      <c r="Q10" s="353"/>
    </row>
    <row r="11" spans="1:17" ht="54" customHeight="1" x14ac:dyDescent="0.25">
      <c r="A11" s="476" t="s">
        <v>221</v>
      </c>
      <c r="B11" s="476"/>
      <c r="C11" s="476"/>
      <c r="D11" s="476"/>
      <c r="E11" s="476"/>
      <c r="F11" s="476"/>
      <c r="G11" s="476"/>
      <c r="H11" s="480" t="s">
        <v>783</v>
      </c>
      <c r="I11" s="480"/>
      <c r="J11" s="480"/>
      <c r="K11" s="480"/>
      <c r="L11" s="480"/>
      <c r="M11" s="480"/>
      <c r="N11" s="480"/>
      <c r="O11" s="480"/>
      <c r="P11" s="480"/>
      <c r="Q11" s="353"/>
    </row>
    <row r="12" spans="1:17" ht="54" customHeight="1" x14ac:dyDescent="0.25">
      <c r="A12" s="476" t="s">
        <v>201</v>
      </c>
      <c r="B12" s="476"/>
      <c r="C12" s="476"/>
      <c r="D12" s="476"/>
      <c r="E12" s="476"/>
      <c r="F12" s="476"/>
      <c r="G12" s="476"/>
      <c r="H12" s="480" t="s">
        <v>55</v>
      </c>
      <c r="I12" s="480"/>
      <c r="J12" s="480"/>
      <c r="K12" s="480"/>
      <c r="L12" s="480"/>
      <c r="M12" s="480"/>
      <c r="N12" s="480"/>
      <c r="O12" s="480"/>
      <c r="P12" s="480"/>
      <c r="Q12" s="354"/>
    </row>
    <row r="13" spans="1:17" ht="54" customHeight="1" x14ac:dyDescent="0.25">
      <c r="A13" s="476" t="s">
        <v>283</v>
      </c>
      <c r="B13" s="476"/>
      <c r="C13" s="476"/>
      <c r="D13" s="476"/>
      <c r="E13" s="476"/>
      <c r="F13" s="476"/>
      <c r="G13" s="476"/>
      <c r="H13" s="480" t="s">
        <v>87</v>
      </c>
      <c r="I13" s="480"/>
      <c r="J13" s="480"/>
      <c r="K13" s="480"/>
      <c r="L13" s="480"/>
      <c r="M13" s="480"/>
      <c r="N13" s="480"/>
      <c r="O13" s="480"/>
      <c r="P13" s="480"/>
      <c r="Q13" s="354"/>
    </row>
    <row r="14" spans="1:17" ht="54" customHeight="1" x14ac:dyDescent="0.25">
      <c r="A14" s="391" t="s">
        <v>222</v>
      </c>
      <c r="B14" s="391"/>
      <c r="C14" s="391"/>
      <c r="D14" s="391"/>
      <c r="E14" s="391"/>
      <c r="F14" s="391"/>
      <c r="G14" s="391"/>
      <c r="H14" s="481" t="s">
        <v>784</v>
      </c>
      <c r="I14" s="481"/>
      <c r="J14" s="481"/>
      <c r="K14" s="481"/>
      <c r="L14" s="481"/>
      <c r="M14" s="481"/>
      <c r="N14" s="481"/>
      <c r="O14" s="481"/>
      <c r="P14" s="481"/>
      <c r="Q14" s="353"/>
    </row>
    <row r="15" spans="1:17" s="42" customFormat="1" ht="24" customHeight="1" x14ac:dyDescent="0.25">
      <c r="A15" s="483"/>
      <c r="B15" s="483"/>
      <c r="C15" s="483"/>
      <c r="D15" s="483"/>
      <c r="E15" s="483"/>
      <c r="F15" s="483"/>
      <c r="G15" s="483"/>
      <c r="H15" s="483"/>
      <c r="I15" s="483"/>
      <c r="J15" s="483"/>
      <c r="K15" s="483"/>
      <c r="L15" s="483"/>
      <c r="M15" s="483"/>
      <c r="N15" s="483"/>
      <c r="O15" s="483"/>
      <c r="P15" s="483"/>
    </row>
    <row r="16" spans="1:17"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6"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6" ht="110.25" customHeight="1" x14ac:dyDescent="0.25">
      <c r="A18" s="482"/>
      <c r="B18" s="482"/>
      <c r="C18" s="248" t="s">
        <v>229</v>
      </c>
      <c r="D18" s="248" t="s">
        <v>230</v>
      </c>
      <c r="E18" s="482"/>
      <c r="F18" s="488"/>
      <c r="G18" s="482"/>
      <c r="H18" s="482"/>
      <c r="I18" s="482"/>
      <c r="J18" s="482"/>
      <c r="K18" s="482"/>
      <c r="L18" s="482"/>
      <c r="M18" s="482"/>
      <c r="N18" s="488"/>
      <c r="O18" s="488"/>
      <c r="P18" s="482"/>
    </row>
    <row r="19" spans="1:16" ht="63" x14ac:dyDescent="0.25">
      <c r="A19" s="129">
        <v>1</v>
      </c>
      <c r="B19" s="128" t="s">
        <v>789</v>
      </c>
      <c r="C19" s="128" t="s">
        <v>790</v>
      </c>
      <c r="D19" s="128" t="s">
        <v>791</v>
      </c>
      <c r="E19" s="128" t="s">
        <v>792</v>
      </c>
      <c r="F19" s="128" t="s">
        <v>793</v>
      </c>
      <c r="G19" s="142">
        <v>43466</v>
      </c>
      <c r="H19" s="142">
        <v>43830</v>
      </c>
      <c r="I19" s="218">
        <v>0</v>
      </c>
      <c r="J19" s="373">
        <v>70000</v>
      </c>
      <c r="K19" s="220">
        <f>J19-I19</f>
        <v>70000</v>
      </c>
      <c r="L19" s="249">
        <f>IFERROR(K19/I19*100,0)</f>
        <v>0</v>
      </c>
      <c r="M19" s="249">
        <f>IFERROR(J19/$J$21*100,0)</f>
        <v>100</v>
      </c>
      <c r="N19" s="250"/>
      <c r="O19" s="251">
        <f>IFERROR(N19/J19*100,)</f>
        <v>0</v>
      </c>
      <c r="P19" s="128" t="s">
        <v>444</v>
      </c>
    </row>
    <row r="20" spans="1:16" ht="63" x14ac:dyDescent="0.25">
      <c r="A20" s="129">
        <v>2</v>
      </c>
      <c r="B20" s="128" t="s">
        <v>794</v>
      </c>
      <c r="C20" s="128" t="s">
        <v>795</v>
      </c>
      <c r="D20" s="252" t="s">
        <v>796</v>
      </c>
      <c r="E20" s="128" t="s">
        <v>797</v>
      </c>
      <c r="F20" s="128" t="s">
        <v>793</v>
      </c>
      <c r="G20" s="142">
        <v>43466</v>
      </c>
      <c r="H20" s="142">
        <v>43830</v>
      </c>
      <c r="I20" s="218">
        <v>0</v>
      </c>
      <c r="J20" s="373"/>
      <c r="K20" s="220">
        <f t="shared" ref="K20" si="0">J20-I20</f>
        <v>0</v>
      </c>
      <c r="L20" s="249">
        <f t="shared" ref="L20" si="1">IFERROR(K20/I20*100,0)</f>
        <v>0</v>
      </c>
      <c r="M20" s="249">
        <f>IFERROR(J20/$J$21*100,0)</f>
        <v>0</v>
      </c>
      <c r="N20" s="250"/>
      <c r="O20" s="251">
        <f t="shared" ref="O20:O21" si="2">IFERROR(N20/J20*100,)</f>
        <v>0</v>
      </c>
      <c r="P20" s="128" t="s">
        <v>444</v>
      </c>
    </row>
    <row r="21" spans="1:16" s="3" customFormat="1" ht="24.75" customHeight="1" x14ac:dyDescent="0.25">
      <c r="A21" s="500" t="s">
        <v>3</v>
      </c>
      <c r="B21" s="501"/>
      <c r="C21" s="501"/>
      <c r="D21" s="501"/>
      <c r="E21" s="501"/>
      <c r="F21" s="501"/>
      <c r="G21" s="501"/>
      <c r="H21" s="502"/>
      <c r="I21" s="253">
        <f>SUM(I19:I20)</f>
        <v>0</v>
      </c>
      <c r="J21" s="253">
        <f>SUM(J19:J20)</f>
        <v>70000</v>
      </c>
      <c r="K21" s="254">
        <f>J21-I21</f>
        <v>70000</v>
      </c>
      <c r="L21" s="255">
        <f>IFERROR(K21/I21*100,0)</f>
        <v>0</v>
      </c>
      <c r="M21" s="255">
        <f>IFERROR(J21/$J$21*100,0)</f>
        <v>100</v>
      </c>
      <c r="N21" s="256">
        <f>SUM(N19:N20)</f>
        <v>0</v>
      </c>
      <c r="O21" s="257">
        <f t="shared" si="2"/>
        <v>0</v>
      </c>
      <c r="P21" s="257"/>
    </row>
    <row r="22" spans="1:16" ht="21" x14ac:dyDescent="0.35">
      <c r="A22" s="266" t="s">
        <v>147</v>
      </c>
      <c r="B22" s="266"/>
      <c r="C22" s="266"/>
      <c r="D22" s="266"/>
      <c r="E22" s="266"/>
      <c r="F22" s="266"/>
      <c r="G22" s="266"/>
      <c r="H22" s="266"/>
      <c r="I22" s="274">
        <f>'Quadro Geral'!I36</f>
        <v>0</v>
      </c>
      <c r="J22" s="328">
        <f>'Quadro Geral'!J36</f>
        <v>70000</v>
      </c>
      <c r="K22" s="266"/>
      <c r="L22" s="266"/>
      <c r="M22" s="266"/>
      <c r="N22" s="266"/>
      <c r="O22" s="266"/>
      <c r="P22" s="266"/>
    </row>
    <row r="23" spans="1:16" ht="36" customHeight="1" x14ac:dyDescent="0.25">
      <c r="A23" s="493" t="s">
        <v>260</v>
      </c>
      <c r="B23" s="494"/>
      <c r="C23" s="494"/>
      <c r="D23" s="494"/>
      <c r="E23" s="494"/>
      <c r="F23" s="494"/>
      <c r="G23" s="494"/>
      <c r="H23" s="494"/>
      <c r="I23" s="494"/>
      <c r="J23" s="494"/>
      <c r="K23" s="494"/>
      <c r="L23" s="494"/>
      <c r="M23" s="494"/>
      <c r="N23" s="494"/>
      <c r="O23" s="494"/>
      <c r="P23" s="495"/>
    </row>
    <row r="24" spans="1:16" ht="95.25" customHeight="1" x14ac:dyDescent="0.25">
      <c r="A24" s="496"/>
      <c r="B24" s="497"/>
      <c r="C24" s="497"/>
      <c r="D24" s="497"/>
      <c r="E24" s="497"/>
      <c r="F24" s="497"/>
      <c r="G24" s="497"/>
      <c r="H24" s="497"/>
      <c r="I24" s="497"/>
      <c r="J24" s="497"/>
      <c r="K24" s="497"/>
      <c r="L24" s="497"/>
      <c r="M24" s="497"/>
      <c r="N24" s="497"/>
      <c r="O24" s="497"/>
      <c r="P24" s="498"/>
    </row>
    <row r="25" spans="1:16" ht="15" hidden="1" customHeight="1" x14ac:dyDescent="0.25">
      <c r="A25" s="499" t="s">
        <v>12</v>
      </c>
      <c r="B25" s="499"/>
      <c r="C25" s="499"/>
      <c r="D25" s="499"/>
      <c r="E25" s="499"/>
      <c r="F25" s="499"/>
      <c r="G25" s="499"/>
      <c r="H25" s="258"/>
      <c r="I25" s="258"/>
      <c r="J25" s="258"/>
      <c r="K25" s="258"/>
      <c r="L25" s="258"/>
      <c r="M25" s="258"/>
      <c r="N25" s="258"/>
      <c r="O25" s="258"/>
      <c r="P25" s="258"/>
    </row>
    <row r="26" spans="1:16" ht="15" hidden="1" customHeight="1" x14ac:dyDescent="0.25">
      <c r="A26" s="259" t="s">
        <v>16</v>
      </c>
      <c r="B26" s="489" t="s">
        <v>20</v>
      </c>
      <c r="C26" s="489"/>
      <c r="D26" s="489"/>
      <c r="E26" s="489"/>
      <c r="F26" s="489"/>
      <c r="G26" s="489"/>
      <c r="N26" s="213"/>
      <c r="O26" s="213"/>
      <c r="P26" s="213"/>
    </row>
    <row r="27" spans="1:16" ht="15" hidden="1" customHeight="1" x14ac:dyDescent="0.25">
      <c r="A27" s="259" t="s">
        <v>17</v>
      </c>
      <c r="B27" s="489" t="s">
        <v>13</v>
      </c>
      <c r="C27" s="489"/>
      <c r="D27" s="489"/>
      <c r="E27" s="489"/>
      <c r="F27" s="489"/>
      <c r="G27" s="489"/>
      <c r="N27" s="213"/>
      <c r="O27" s="213"/>
      <c r="P27" s="213"/>
    </row>
    <row r="28" spans="1:16" ht="15" hidden="1" customHeight="1" x14ac:dyDescent="0.25">
      <c r="A28" s="259" t="s">
        <v>18</v>
      </c>
      <c r="B28" s="489" t="s">
        <v>14</v>
      </c>
      <c r="C28" s="489"/>
      <c r="D28" s="489"/>
      <c r="E28" s="489"/>
      <c r="F28" s="489"/>
      <c r="G28" s="489"/>
      <c r="N28" s="213"/>
      <c r="O28" s="213"/>
      <c r="P28" s="213"/>
    </row>
    <row r="29" spans="1:16" ht="15" hidden="1" customHeight="1" x14ac:dyDescent="0.25">
      <c r="A29" s="259" t="s">
        <v>19</v>
      </c>
      <c r="B29" s="489" t="s">
        <v>15</v>
      </c>
      <c r="C29" s="489"/>
      <c r="D29" s="489"/>
      <c r="E29" s="489"/>
      <c r="F29" s="489"/>
      <c r="G29" s="489"/>
      <c r="N29" s="213"/>
      <c r="O29" s="213"/>
      <c r="P29" s="213"/>
    </row>
    <row r="30" spans="1:16" ht="35.25" customHeight="1" x14ac:dyDescent="0.25"/>
  </sheetData>
  <sheetProtection formatCells="0" formatRows="0" insertRows="0" deleteRows="0"/>
  <mergeCells count="46">
    <mergeCell ref="A12:G12"/>
    <mergeCell ref="H12:P12"/>
    <mergeCell ref="A13:G13"/>
    <mergeCell ref="H13:P13"/>
    <mergeCell ref="A9:G9"/>
    <mergeCell ref="H9:P9"/>
    <mergeCell ref="A10:G10"/>
    <mergeCell ref="H10:P10"/>
    <mergeCell ref="A11:G11"/>
    <mergeCell ref="H11:P11"/>
    <mergeCell ref="A6:P6"/>
    <mergeCell ref="A7:G7"/>
    <mergeCell ref="H7:P7"/>
    <mergeCell ref="A8:G8"/>
    <mergeCell ref="H8:P8"/>
    <mergeCell ref="A14:G14"/>
    <mergeCell ref="H14:P14"/>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21:H21"/>
    <mergeCell ref="C17:D17"/>
    <mergeCell ref="E17:E18"/>
    <mergeCell ref="F17:F18"/>
    <mergeCell ref="G17:G18"/>
    <mergeCell ref="H17:H18"/>
    <mergeCell ref="B28:G28"/>
    <mergeCell ref="B29:G29"/>
    <mergeCell ref="A23:P23"/>
    <mergeCell ref="A24:P24"/>
    <mergeCell ref="A25:G25"/>
    <mergeCell ref="B26:G26"/>
    <mergeCell ref="B27:G27"/>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S29"/>
  <sheetViews>
    <sheetView showGridLines="0" topLeftCell="A13" zoomScale="69" zoomScaleNormal="69" zoomScaleSheetLayoutView="80" workbookViewId="0">
      <selection activeCell="H13" sqref="H13:P13"/>
    </sheetView>
  </sheetViews>
  <sheetFormatPr defaultColWidth="9.140625" defaultRowHeight="15.75" x14ac:dyDescent="0.25"/>
  <cols>
    <col min="1" max="1" width="13" style="213" customWidth="1"/>
    <col min="2" max="2" width="51" style="213" customWidth="1"/>
    <col min="3" max="3" width="44.140625" style="213" customWidth="1"/>
    <col min="4" max="4" width="31.5703125" style="213" customWidth="1"/>
    <col min="5" max="5" width="30.5703125" style="213" customWidth="1"/>
    <col min="6" max="6" width="26.42578125" style="213" customWidth="1"/>
    <col min="7" max="8" width="20.7109375" style="213" bestFit="1" customWidth="1"/>
    <col min="9" max="9" width="32.28515625" style="213" customWidth="1"/>
    <col min="10" max="10" width="30" style="213" customWidth="1"/>
    <col min="11" max="11" width="19.5703125" style="213" customWidth="1"/>
    <col min="12" max="12" width="25" style="213" customWidth="1"/>
    <col min="13" max="13" width="20" style="213" customWidth="1"/>
    <col min="14" max="14" width="32.28515625" style="247" customWidth="1"/>
    <col min="15" max="15" width="25.85546875" style="247" customWidth="1"/>
    <col min="16" max="16" width="36" style="247" customWidth="1"/>
    <col min="17" max="17" width="42" style="2" bestFit="1" customWidth="1"/>
    <col min="18" max="18" width="9.140625" style="2"/>
    <col min="19" max="19" width="47.85546875" style="2" customWidth="1"/>
    <col min="20" max="22" width="9.140625" style="2"/>
    <col min="23" max="23" width="14" style="2" bestFit="1" customWidth="1"/>
    <col min="24" max="16384" width="9.140625" style="2"/>
  </cols>
  <sheetData>
    <row r="5" spans="1:19" ht="39" customHeight="1" x14ac:dyDescent="0.25"/>
    <row r="6" spans="1:19" ht="31.5" customHeight="1" x14ac:dyDescent="0.25">
      <c r="A6" s="411" t="s">
        <v>274</v>
      </c>
      <c r="B6" s="411"/>
      <c r="C6" s="411"/>
      <c r="D6" s="411"/>
      <c r="E6" s="411"/>
      <c r="F6" s="411"/>
      <c r="G6" s="411"/>
      <c r="H6" s="411"/>
      <c r="I6" s="411"/>
      <c r="J6" s="411"/>
      <c r="K6" s="411"/>
      <c r="L6" s="411"/>
      <c r="M6" s="411"/>
      <c r="N6" s="411"/>
      <c r="O6" s="411"/>
      <c r="P6" s="411"/>
    </row>
    <row r="7" spans="1:19" ht="54" customHeight="1" x14ac:dyDescent="0.25">
      <c r="A7" s="476" t="s">
        <v>195</v>
      </c>
      <c r="B7" s="476"/>
      <c r="C7" s="476"/>
      <c r="D7" s="476"/>
      <c r="E7" s="476"/>
      <c r="F7" s="476"/>
      <c r="G7" s="476"/>
      <c r="H7" s="480" t="s">
        <v>286</v>
      </c>
      <c r="I7" s="480"/>
      <c r="J7" s="480"/>
      <c r="K7" s="480"/>
      <c r="L7" s="480"/>
      <c r="M7" s="480"/>
      <c r="N7" s="480"/>
      <c r="O7" s="480"/>
      <c r="P7" s="480"/>
    </row>
    <row r="8" spans="1:19" ht="54" customHeight="1" x14ac:dyDescent="0.25">
      <c r="A8" s="476" t="s">
        <v>199</v>
      </c>
      <c r="B8" s="476"/>
      <c r="C8" s="476"/>
      <c r="D8" s="476"/>
      <c r="E8" s="476"/>
      <c r="F8" s="476"/>
      <c r="G8" s="476"/>
      <c r="H8" s="480" t="s">
        <v>695</v>
      </c>
      <c r="I8" s="480"/>
      <c r="J8" s="480"/>
      <c r="K8" s="480"/>
      <c r="L8" s="480"/>
      <c r="M8" s="480"/>
      <c r="N8" s="480"/>
      <c r="O8" s="480"/>
      <c r="P8" s="480"/>
    </row>
    <row r="9" spans="1:19" ht="54" customHeight="1" x14ac:dyDescent="0.25">
      <c r="A9" s="476" t="s">
        <v>220</v>
      </c>
      <c r="B9" s="476"/>
      <c r="C9" s="476"/>
      <c r="D9" s="476"/>
      <c r="E9" s="476"/>
      <c r="F9" s="476"/>
      <c r="G9" s="476"/>
      <c r="H9" s="480" t="s">
        <v>667</v>
      </c>
      <c r="I9" s="480"/>
      <c r="J9" s="480"/>
      <c r="K9" s="480"/>
      <c r="L9" s="480"/>
      <c r="M9" s="480"/>
      <c r="N9" s="480"/>
      <c r="O9" s="480"/>
      <c r="P9" s="480"/>
    </row>
    <row r="10" spans="1:19" ht="54" customHeight="1" x14ac:dyDescent="0.25">
      <c r="A10" s="476" t="s">
        <v>200</v>
      </c>
      <c r="B10" s="476"/>
      <c r="C10" s="476"/>
      <c r="D10" s="476"/>
      <c r="E10" s="476"/>
      <c r="F10" s="476"/>
      <c r="G10" s="476"/>
      <c r="H10" s="480" t="s">
        <v>357</v>
      </c>
      <c r="I10" s="480"/>
      <c r="J10" s="480"/>
      <c r="K10" s="480"/>
      <c r="L10" s="480"/>
      <c r="M10" s="480"/>
      <c r="N10" s="480"/>
      <c r="O10" s="480"/>
      <c r="P10" s="480"/>
      <c r="Q10" s="353"/>
    </row>
    <row r="11" spans="1:19" ht="54" customHeight="1" x14ac:dyDescent="0.25">
      <c r="A11" s="476" t="s">
        <v>221</v>
      </c>
      <c r="B11" s="476"/>
      <c r="C11" s="476"/>
      <c r="D11" s="476"/>
      <c r="E11" s="476"/>
      <c r="F11" s="476"/>
      <c r="G11" s="476"/>
      <c r="H11" s="480" t="s">
        <v>358</v>
      </c>
      <c r="I11" s="480"/>
      <c r="J11" s="480"/>
      <c r="K11" s="480"/>
      <c r="L11" s="480"/>
      <c r="M11" s="480"/>
      <c r="N11" s="480"/>
      <c r="O11" s="480"/>
      <c r="P11" s="480"/>
      <c r="Q11" s="353"/>
    </row>
    <row r="12" spans="1:19" ht="54" customHeight="1" x14ac:dyDescent="0.25">
      <c r="A12" s="476" t="s">
        <v>201</v>
      </c>
      <c r="B12" s="476"/>
      <c r="C12" s="476"/>
      <c r="D12" s="476"/>
      <c r="E12" s="476"/>
      <c r="F12" s="476"/>
      <c r="G12" s="476"/>
      <c r="H12" s="480" t="s">
        <v>87</v>
      </c>
      <c r="I12" s="480"/>
      <c r="J12" s="480"/>
      <c r="K12" s="480"/>
      <c r="L12" s="480"/>
      <c r="M12" s="480"/>
      <c r="N12" s="480"/>
      <c r="O12" s="480"/>
      <c r="P12" s="480"/>
      <c r="Q12" s="354"/>
      <c r="S12" s="42"/>
    </row>
    <row r="13" spans="1:19" ht="54" customHeight="1" x14ac:dyDescent="0.25">
      <c r="A13" s="476" t="s">
        <v>283</v>
      </c>
      <c r="B13" s="476"/>
      <c r="C13" s="476"/>
      <c r="D13" s="476"/>
      <c r="E13" s="476"/>
      <c r="F13" s="476"/>
      <c r="G13" s="476"/>
      <c r="H13" s="480" t="s">
        <v>100</v>
      </c>
      <c r="I13" s="480"/>
      <c r="J13" s="480"/>
      <c r="K13" s="480"/>
      <c r="L13" s="480"/>
      <c r="M13" s="480"/>
      <c r="N13" s="480"/>
      <c r="O13" s="480"/>
      <c r="P13" s="480"/>
      <c r="Q13" s="354"/>
    </row>
    <row r="14" spans="1:19" ht="54" customHeight="1" x14ac:dyDescent="0.25">
      <c r="A14" s="391" t="s">
        <v>222</v>
      </c>
      <c r="B14" s="391"/>
      <c r="C14" s="391"/>
      <c r="D14" s="391"/>
      <c r="E14" s="391"/>
      <c r="F14" s="391"/>
      <c r="G14" s="391"/>
      <c r="H14" s="481" t="s">
        <v>788</v>
      </c>
      <c r="I14" s="481"/>
      <c r="J14" s="481"/>
      <c r="K14" s="481"/>
      <c r="L14" s="481"/>
      <c r="M14" s="481"/>
      <c r="N14" s="481"/>
      <c r="O14" s="481"/>
      <c r="P14" s="481"/>
      <c r="Q14" s="353"/>
    </row>
    <row r="15" spans="1:19" s="42" customFormat="1" ht="24" customHeight="1" x14ac:dyDescent="0.25">
      <c r="A15" s="483"/>
      <c r="B15" s="483"/>
      <c r="C15" s="483"/>
      <c r="D15" s="483"/>
      <c r="E15" s="483"/>
      <c r="F15" s="483"/>
      <c r="G15" s="483"/>
      <c r="H15" s="483"/>
      <c r="I15" s="483"/>
      <c r="J15" s="483"/>
      <c r="K15" s="483"/>
      <c r="L15" s="483"/>
      <c r="M15" s="483"/>
      <c r="N15" s="483"/>
      <c r="O15" s="483"/>
      <c r="P15" s="483"/>
    </row>
    <row r="16" spans="1:19" ht="54.75" customHeight="1" x14ac:dyDescent="0.25">
      <c r="A16" s="482" t="s">
        <v>223</v>
      </c>
      <c r="B16" s="484" t="s">
        <v>224</v>
      </c>
      <c r="C16" s="485"/>
      <c r="D16" s="485"/>
      <c r="E16" s="485"/>
      <c r="F16" s="486"/>
      <c r="G16" s="484" t="s">
        <v>5</v>
      </c>
      <c r="H16" s="486"/>
      <c r="I16" s="482" t="s">
        <v>225</v>
      </c>
      <c r="J16" s="482"/>
      <c r="K16" s="482" t="s">
        <v>11</v>
      </c>
      <c r="L16" s="482"/>
      <c r="M16" s="482" t="s">
        <v>226</v>
      </c>
      <c r="N16" s="484" t="s">
        <v>212</v>
      </c>
      <c r="O16" s="486"/>
      <c r="P16" s="482" t="s">
        <v>8</v>
      </c>
    </row>
    <row r="17" spans="1:16" ht="48.75" customHeight="1" x14ac:dyDescent="0.25">
      <c r="A17" s="482"/>
      <c r="B17" s="482" t="s">
        <v>4</v>
      </c>
      <c r="C17" s="484" t="s">
        <v>227</v>
      </c>
      <c r="D17" s="486"/>
      <c r="E17" s="482" t="s">
        <v>206</v>
      </c>
      <c r="F17" s="487" t="s">
        <v>228</v>
      </c>
      <c r="G17" s="482" t="s">
        <v>6</v>
      </c>
      <c r="H17" s="482" t="s">
        <v>7</v>
      </c>
      <c r="I17" s="482" t="s">
        <v>281</v>
      </c>
      <c r="J17" s="482" t="s">
        <v>275</v>
      </c>
      <c r="K17" s="482" t="s">
        <v>205</v>
      </c>
      <c r="L17" s="482" t="s">
        <v>231</v>
      </c>
      <c r="M17" s="482"/>
      <c r="N17" s="487" t="s">
        <v>119</v>
      </c>
      <c r="O17" s="487" t="s">
        <v>213</v>
      </c>
      <c r="P17" s="482"/>
    </row>
    <row r="18" spans="1:16" ht="110.25" customHeight="1" x14ac:dyDescent="0.25">
      <c r="A18" s="482"/>
      <c r="B18" s="482"/>
      <c r="C18" s="248" t="s">
        <v>229</v>
      </c>
      <c r="D18" s="248" t="s">
        <v>230</v>
      </c>
      <c r="E18" s="482"/>
      <c r="F18" s="488"/>
      <c r="G18" s="482"/>
      <c r="H18" s="482"/>
      <c r="I18" s="482"/>
      <c r="J18" s="482"/>
      <c r="K18" s="482"/>
      <c r="L18" s="482"/>
      <c r="M18" s="482"/>
      <c r="N18" s="488"/>
      <c r="O18" s="488"/>
      <c r="P18" s="482"/>
    </row>
    <row r="19" spans="1:16" ht="78.75" x14ac:dyDescent="0.25">
      <c r="A19" s="129">
        <v>1</v>
      </c>
      <c r="B19" s="128" t="s">
        <v>798</v>
      </c>
      <c r="C19" s="128" t="s">
        <v>799</v>
      </c>
      <c r="D19" s="128" t="s">
        <v>800</v>
      </c>
      <c r="E19" s="128" t="s">
        <v>801</v>
      </c>
      <c r="F19" s="128" t="s">
        <v>802</v>
      </c>
      <c r="G19" s="142">
        <v>43466</v>
      </c>
      <c r="H19" s="142">
        <v>43830</v>
      </c>
      <c r="I19" s="218">
        <v>0</v>
      </c>
      <c r="J19" s="218">
        <v>13000</v>
      </c>
      <c r="K19" s="220">
        <f>J19-I19</f>
        <v>13000</v>
      </c>
      <c r="L19" s="249">
        <f>IFERROR(K19/I19*100,0)</f>
        <v>0</v>
      </c>
      <c r="M19" s="249">
        <f>IFERROR(J19/$J$20*100,0)</f>
        <v>100</v>
      </c>
      <c r="N19" s="250"/>
      <c r="O19" s="251">
        <f>IFERROR(N19/J19*100,)</f>
        <v>0</v>
      </c>
      <c r="P19" s="128" t="s">
        <v>695</v>
      </c>
    </row>
    <row r="20" spans="1:16" s="3" customFormat="1" ht="24.75" customHeight="1" x14ac:dyDescent="0.25">
      <c r="A20" s="500" t="s">
        <v>3</v>
      </c>
      <c r="B20" s="501"/>
      <c r="C20" s="501"/>
      <c r="D20" s="501"/>
      <c r="E20" s="501"/>
      <c r="F20" s="501"/>
      <c r="G20" s="501"/>
      <c r="H20" s="502"/>
      <c r="I20" s="253">
        <f>SUM(I19:I19)</f>
        <v>0</v>
      </c>
      <c r="J20" s="253">
        <f>SUM(J19:J19)</f>
        <v>13000</v>
      </c>
      <c r="K20" s="254">
        <f>J20-I20</f>
        <v>13000</v>
      </c>
      <c r="L20" s="255">
        <f>IFERROR(K20/I20*100,0)</f>
        <v>0</v>
      </c>
      <c r="M20" s="255">
        <f>IFERROR(J20/$J$20*100,0)</f>
        <v>100</v>
      </c>
      <c r="N20" s="256">
        <f>SUM(N19:N19)</f>
        <v>0</v>
      </c>
      <c r="O20" s="257">
        <f t="shared" ref="O20" si="0">IFERROR(N20/J20*100,)</f>
        <v>0</v>
      </c>
      <c r="P20" s="257"/>
    </row>
    <row r="21" spans="1:16" ht="21" x14ac:dyDescent="0.35">
      <c r="A21" s="266" t="s">
        <v>147</v>
      </c>
      <c r="B21" s="266"/>
      <c r="C21" s="266"/>
      <c r="D21" s="266"/>
      <c r="E21" s="266"/>
      <c r="F21" s="266"/>
      <c r="G21" s="266"/>
      <c r="H21" s="266"/>
      <c r="I21" s="274">
        <f>'Quadro Geral'!I37</f>
        <v>0</v>
      </c>
      <c r="J21" s="328">
        <f>'Quadro Geral'!J37</f>
        <v>13000</v>
      </c>
      <c r="K21" s="266"/>
      <c r="L21" s="266"/>
      <c r="M21" s="266"/>
      <c r="N21" s="266"/>
      <c r="O21" s="266"/>
      <c r="P21" s="266"/>
    </row>
    <row r="22" spans="1:16" ht="36" customHeight="1" x14ac:dyDescent="0.25">
      <c r="A22" s="493" t="s">
        <v>260</v>
      </c>
      <c r="B22" s="494"/>
      <c r="C22" s="494"/>
      <c r="D22" s="494"/>
      <c r="E22" s="494"/>
      <c r="F22" s="494"/>
      <c r="G22" s="494"/>
      <c r="H22" s="494"/>
      <c r="I22" s="494"/>
      <c r="J22" s="494"/>
      <c r="K22" s="494"/>
      <c r="L22" s="494"/>
      <c r="M22" s="494"/>
      <c r="N22" s="494"/>
      <c r="O22" s="494"/>
      <c r="P22" s="495"/>
    </row>
    <row r="23" spans="1:16" ht="95.25" customHeight="1" x14ac:dyDescent="0.25">
      <c r="A23" s="496"/>
      <c r="B23" s="497"/>
      <c r="C23" s="497"/>
      <c r="D23" s="497"/>
      <c r="E23" s="497"/>
      <c r="F23" s="497"/>
      <c r="G23" s="497"/>
      <c r="H23" s="497"/>
      <c r="I23" s="497"/>
      <c r="J23" s="497"/>
      <c r="K23" s="497"/>
      <c r="L23" s="497"/>
      <c r="M23" s="497"/>
      <c r="N23" s="497"/>
      <c r="O23" s="497"/>
      <c r="P23" s="498"/>
    </row>
    <row r="24" spans="1:16" ht="15" hidden="1" customHeight="1" x14ac:dyDescent="0.25">
      <c r="A24" s="499" t="s">
        <v>12</v>
      </c>
      <c r="B24" s="499"/>
      <c r="C24" s="499"/>
      <c r="D24" s="499"/>
      <c r="E24" s="499"/>
      <c r="F24" s="499"/>
      <c r="G24" s="499"/>
      <c r="H24" s="258"/>
      <c r="I24" s="258"/>
      <c r="J24" s="258"/>
      <c r="K24" s="258"/>
      <c r="L24" s="258"/>
      <c r="M24" s="258"/>
      <c r="N24" s="258"/>
      <c r="O24" s="258"/>
      <c r="P24" s="258"/>
    </row>
    <row r="25" spans="1:16" ht="15" hidden="1" customHeight="1" x14ac:dyDescent="0.25">
      <c r="A25" s="259" t="s">
        <v>16</v>
      </c>
      <c r="B25" s="489" t="s">
        <v>20</v>
      </c>
      <c r="C25" s="489"/>
      <c r="D25" s="489"/>
      <c r="E25" s="489"/>
      <c r="F25" s="489"/>
      <c r="G25" s="489"/>
      <c r="N25" s="213"/>
      <c r="O25" s="213"/>
      <c r="P25" s="213"/>
    </row>
    <row r="26" spans="1:16" ht="15" hidden="1" customHeight="1" x14ac:dyDescent="0.25">
      <c r="A26" s="259" t="s">
        <v>17</v>
      </c>
      <c r="B26" s="489" t="s">
        <v>13</v>
      </c>
      <c r="C26" s="489"/>
      <c r="D26" s="489"/>
      <c r="E26" s="489"/>
      <c r="F26" s="489"/>
      <c r="G26" s="489"/>
      <c r="N26" s="213"/>
      <c r="O26" s="213"/>
      <c r="P26" s="213"/>
    </row>
    <row r="27" spans="1:16" ht="15" hidden="1" customHeight="1" x14ac:dyDescent="0.25">
      <c r="A27" s="259" t="s">
        <v>18</v>
      </c>
      <c r="B27" s="489" t="s">
        <v>14</v>
      </c>
      <c r="C27" s="489"/>
      <c r="D27" s="489"/>
      <c r="E27" s="489"/>
      <c r="F27" s="489"/>
      <c r="G27" s="489"/>
      <c r="N27" s="213"/>
      <c r="O27" s="213"/>
      <c r="P27" s="213"/>
    </row>
    <row r="28" spans="1:16" ht="15" hidden="1" customHeight="1" x14ac:dyDescent="0.25">
      <c r="A28" s="259" t="s">
        <v>19</v>
      </c>
      <c r="B28" s="489" t="s">
        <v>15</v>
      </c>
      <c r="C28" s="489"/>
      <c r="D28" s="489"/>
      <c r="E28" s="489"/>
      <c r="F28" s="489"/>
      <c r="G28" s="489"/>
      <c r="N28" s="213"/>
      <c r="O28" s="213"/>
      <c r="P28" s="213"/>
    </row>
    <row r="29" spans="1:16" ht="35.25" customHeight="1" x14ac:dyDescent="0.25"/>
  </sheetData>
  <sheetProtection formatCells="0" formatRows="0" insertRows="0" deleteRows="0"/>
  <mergeCells count="46">
    <mergeCell ref="B27:G27"/>
    <mergeCell ref="B28:G28"/>
    <mergeCell ref="A22:P22"/>
    <mergeCell ref="A23:P23"/>
    <mergeCell ref="A24:G24"/>
    <mergeCell ref="B25:G25"/>
    <mergeCell ref="B26:G26"/>
    <mergeCell ref="A20:H20"/>
    <mergeCell ref="C17:D17"/>
    <mergeCell ref="E17:E18"/>
    <mergeCell ref="F17:F18"/>
    <mergeCell ref="G17:G18"/>
    <mergeCell ref="H17:H18"/>
    <mergeCell ref="I17:I18"/>
    <mergeCell ref="A15:P15"/>
    <mergeCell ref="A16:A18"/>
    <mergeCell ref="B16:F16"/>
    <mergeCell ref="G16:H16"/>
    <mergeCell ref="I16:J16"/>
    <mergeCell ref="K16:L16"/>
    <mergeCell ref="M16:M18"/>
    <mergeCell ref="N16:O16"/>
    <mergeCell ref="P16:P18"/>
    <mergeCell ref="B17:B18"/>
    <mergeCell ref="J17:J18"/>
    <mergeCell ref="K17:K18"/>
    <mergeCell ref="L17:L18"/>
    <mergeCell ref="N17:N18"/>
    <mergeCell ref="O17:O18"/>
    <mergeCell ref="A12:G12"/>
    <mergeCell ref="H12:P12"/>
    <mergeCell ref="A13:G13"/>
    <mergeCell ref="H13:P13"/>
    <mergeCell ref="A14:G14"/>
    <mergeCell ref="H14:P14"/>
    <mergeCell ref="A9:G9"/>
    <mergeCell ref="H9:P9"/>
    <mergeCell ref="A10:G10"/>
    <mergeCell ref="H10:P10"/>
    <mergeCell ref="A11:G11"/>
    <mergeCell ref="H11:P11"/>
    <mergeCell ref="A6:P6"/>
    <mergeCell ref="A7:G7"/>
    <mergeCell ref="H7:P7"/>
    <mergeCell ref="A8:G8"/>
    <mergeCell ref="H8:P8"/>
  </mergeCells>
  <pageMargins left="0.511811024" right="0.511811024" top="0.78740157499999996" bottom="0.78740157499999996" header="0.31496062000000002" footer="0.31496062000000002"/>
  <pageSetup paperSize="9" scale="6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H12:Q13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5" filterMode="1">
    <tabColor theme="0"/>
    <pageSetUpPr fitToPage="1"/>
  </sheetPr>
  <dimension ref="A2:Q48"/>
  <sheetViews>
    <sheetView showGridLines="0" tabSelected="1" topLeftCell="A8" zoomScale="52" zoomScaleNormal="52" zoomScaleSheetLayoutView="80" workbookViewId="0">
      <selection activeCell="M8" sqref="A8:XFD8"/>
    </sheetView>
  </sheetViews>
  <sheetFormatPr defaultColWidth="9.140625" defaultRowHeight="15.75" x14ac:dyDescent="0.25"/>
  <cols>
    <col min="1" max="1" width="28.7109375" style="213" customWidth="1"/>
    <col min="2" max="2" width="10.42578125" style="213" customWidth="1"/>
    <col min="3" max="3" width="10.5703125" style="213" hidden="1" customWidth="1"/>
    <col min="4" max="4" width="32" style="213" customWidth="1"/>
    <col min="5" max="5" width="52.85546875" style="213" customWidth="1"/>
    <col min="6" max="6" width="52.5703125" style="213" customWidth="1"/>
    <col min="7" max="7" width="34.28515625" style="213" customWidth="1"/>
    <col min="8" max="8" width="85.140625" style="213" bestFit="1" customWidth="1"/>
    <col min="9" max="9" width="22.85546875" style="213" customWidth="1"/>
    <col min="10" max="10" width="23.5703125" style="213" customWidth="1"/>
    <col min="11" max="11" width="17.85546875" style="213" hidden="1" customWidth="1"/>
    <col min="12" max="12" width="27.28515625" style="213" hidden="1" customWidth="1"/>
    <col min="13" max="13" width="18.85546875" style="213" customWidth="1"/>
    <col min="14" max="14" width="20.42578125" style="213" customWidth="1"/>
    <col min="15" max="15" width="45.85546875" style="2" bestFit="1" customWidth="1"/>
    <col min="16" max="16" width="25.28515625" style="2" customWidth="1"/>
    <col min="17" max="17" width="15.7109375" style="2" customWidth="1"/>
    <col min="18" max="18" width="24.85546875" style="2" bestFit="1" customWidth="1"/>
    <col min="19" max="22" width="15.7109375" style="2" bestFit="1" customWidth="1"/>
    <col min="23" max="16384" width="9.140625" style="2"/>
  </cols>
  <sheetData>
    <row r="2" spans="1:15" ht="86.25" customHeight="1" x14ac:dyDescent="0.25"/>
    <row r="3" spans="1:15" s="4" customFormat="1" x14ac:dyDescent="0.25">
      <c r="A3" s="392" t="str">
        <f>'Matriz Objetivos x Projetos'!A6:AL6</f>
        <v>CAU/UF:  BA</v>
      </c>
      <c r="B3" s="392"/>
      <c r="C3" s="392"/>
      <c r="D3" s="392"/>
      <c r="E3" s="392"/>
      <c r="F3" s="392"/>
      <c r="G3" s="392"/>
      <c r="H3" s="392"/>
      <c r="I3" s="392"/>
      <c r="J3" s="392"/>
      <c r="K3" s="392"/>
      <c r="L3" s="392"/>
      <c r="M3" s="392"/>
      <c r="N3" s="392"/>
    </row>
    <row r="4" spans="1:15" s="4" customFormat="1" x14ac:dyDescent="0.25">
      <c r="A4" s="392" t="s">
        <v>262</v>
      </c>
      <c r="B4" s="392"/>
      <c r="C4" s="392"/>
      <c r="D4" s="392"/>
      <c r="E4" s="392"/>
      <c r="F4" s="392"/>
      <c r="G4" s="392"/>
      <c r="H4" s="392"/>
      <c r="I4" s="392"/>
      <c r="J4" s="392"/>
      <c r="K4" s="392"/>
      <c r="L4" s="392"/>
      <c r="M4" s="392"/>
      <c r="N4" s="392"/>
    </row>
    <row r="5" spans="1:15" s="42" customFormat="1" ht="32.25" customHeight="1" x14ac:dyDescent="0.25">
      <c r="A5" s="214"/>
      <c r="B5" s="214"/>
      <c r="C5" s="214"/>
      <c r="D5" s="214"/>
      <c r="E5" s="214"/>
      <c r="F5" s="214"/>
      <c r="G5" s="214"/>
      <c r="H5" s="214"/>
      <c r="I5" s="214"/>
      <c r="J5" s="214"/>
      <c r="K5" s="214"/>
      <c r="L5" s="214"/>
      <c r="M5" s="214"/>
      <c r="N5" s="214"/>
    </row>
    <row r="6" spans="1:15" s="4" customFormat="1" x14ac:dyDescent="0.25">
      <c r="A6" s="393" t="s">
        <v>210</v>
      </c>
      <c r="B6" s="393"/>
      <c r="C6" s="393"/>
      <c r="D6" s="393"/>
      <c r="E6" s="393"/>
      <c r="F6" s="393"/>
      <c r="G6" s="393"/>
      <c r="H6" s="393"/>
      <c r="I6" s="393"/>
      <c r="J6" s="393"/>
      <c r="K6" s="393"/>
      <c r="L6" s="393"/>
      <c r="M6" s="393"/>
      <c r="N6" s="393" t="s">
        <v>42</v>
      </c>
    </row>
    <row r="7" spans="1:15" s="4" customFormat="1" ht="39" customHeight="1" x14ac:dyDescent="0.25">
      <c r="A7" s="398" t="s">
        <v>21</v>
      </c>
      <c r="B7" s="394" t="s">
        <v>120</v>
      </c>
      <c r="C7" s="394" t="s">
        <v>117</v>
      </c>
      <c r="D7" s="394" t="s">
        <v>22</v>
      </c>
      <c r="E7" s="394" t="s">
        <v>146</v>
      </c>
      <c r="F7" s="394" t="s">
        <v>106</v>
      </c>
      <c r="G7" s="394" t="s">
        <v>107</v>
      </c>
      <c r="H7" s="395" t="s">
        <v>214</v>
      </c>
      <c r="I7" s="394" t="s">
        <v>279</v>
      </c>
      <c r="J7" s="394" t="s">
        <v>263</v>
      </c>
      <c r="K7" s="394" t="s">
        <v>202</v>
      </c>
      <c r="L7" s="394" t="s">
        <v>203</v>
      </c>
      <c r="M7" s="394" t="s">
        <v>118</v>
      </c>
      <c r="N7" s="397"/>
    </row>
    <row r="8" spans="1:15" s="4" customFormat="1" ht="74.25" customHeight="1" x14ac:dyDescent="0.25">
      <c r="A8" s="399"/>
      <c r="B8" s="395"/>
      <c r="C8" s="395"/>
      <c r="D8" s="395"/>
      <c r="E8" s="395"/>
      <c r="F8" s="395"/>
      <c r="G8" s="395"/>
      <c r="H8" s="395"/>
      <c r="I8" s="395"/>
      <c r="J8" s="395"/>
      <c r="K8" s="395"/>
      <c r="L8" s="395"/>
      <c r="M8" s="145" t="s">
        <v>208</v>
      </c>
      <c r="N8" s="215" t="s">
        <v>232</v>
      </c>
      <c r="O8" s="4" t="s">
        <v>854</v>
      </c>
    </row>
    <row r="9" spans="1:15" s="4" customFormat="1" ht="73.5" customHeight="1" x14ac:dyDescent="0.25">
      <c r="A9" s="216" t="s">
        <v>286</v>
      </c>
      <c r="B9" s="129" t="s">
        <v>301</v>
      </c>
      <c r="C9" s="129"/>
      <c r="D9" s="217" t="s">
        <v>303</v>
      </c>
      <c r="E9" s="217" t="s">
        <v>330</v>
      </c>
      <c r="F9" s="128" t="s">
        <v>72</v>
      </c>
      <c r="G9" s="128" t="s">
        <v>87</v>
      </c>
      <c r="H9" s="217" t="s">
        <v>360</v>
      </c>
      <c r="I9" s="218">
        <v>169400</v>
      </c>
      <c r="J9" s="218">
        <f>156017.89+0.39</f>
        <v>156018.28000000003</v>
      </c>
      <c r="K9" s="218"/>
      <c r="L9" s="219">
        <f>IFERROR(K9/J9*100,)</f>
        <v>0</v>
      </c>
      <c r="M9" s="220">
        <f>J9-I9</f>
        <v>-13381.719999999972</v>
      </c>
      <c r="N9" s="221">
        <f>IFERROR(M9/I9*100,)</f>
        <v>-7.8994805194805036</v>
      </c>
      <c r="O9" s="361"/>
    </row>
    <row r="10" spans="1:15" s="4" customFormat="1" ht="78.75" x14ac:dyDescent="0.25">
      <c r="A10" s="216" t="s">
        <v>287</v>
      </c>
      <c r="B10" s="129" t="s">
        <v>301</v>
      </c>
      <c r="C10" s="129"/>
      <c r="D10" s="217" t="s">
        <v>304</v>
      </c>
      <c r="E10" s="217" t="s">
        <v>331</v>
      </c>
      <c r="F10" s="128" t="s">
        <v>93</v>
      </c>
      <c r="G10" s="128" t="s">
        <v>95</v>
      </c>
      <c r="H10" s="217" t="s">
        <v>361</v>
      </c>
      <c r="I10" s="218">
        <v>627189</v>
      </c>
      <c r="J10" s="218">
        <v>613117.27</v>
      </c>
      <c r="K10" s="218"/>
      <c r="L10" s="219">
        <f t="shared" ref="L10:L37" si="0">IFERROR(K10/J10*100,)</f>
        <v>0</v>
      </c>
      <c r="M10" s="220">
        <f t="shared" ref="M10:M38" si="1">J10-I10</f>
        <v>-14071.729999999981</v>
      </c>
      <c r="N10" s="221">
        <f t="shared" ref="N10:N38" si="2">IFERROR(M10/I10*100,)</f>
        <v>-2.2436187496910791</v>
      </c>
      <c r="O10" s="366"/>
    </row>
    <row r="11" spans="1:15" s="4" customFormat="1" ht="124.5" customHeight="1" x14ac:dyDescent="0.25">
      <c r="A11" s="216" t="s">
        <v>288</v>
      </c>
      <c r="B11" s="129" t="s">
        <v>301</v>
      </c>
      <c r="C11" s="129"/>
      <c r="D11" s="222" t="s">
        <v>305</v>
      </c>
      <c r="E11" s="217" t="s">
        <v>332</v>
      </c>
      <c r="F11" s="128" t="s">
        <v>100</v>
      </c>
      <c r="G11" s="128" t="s">
        <v>55</v>
      </c>
      <c r="H11" s="217" t="s">
        <v>362</v>
      </c>
      <c r="I11" s="218">
        <v>171900</v>
      </c>
      <c r="J11" s="218">
        <v>205122.7</v>
      </c>
      <c r="K11" s="218"/>
      <c r="L11" s="219">
        <f t="shared" si="0"/>
        <v>0</v>
      </c>
      <c r="M11" s="220">
        <f t="shared" si="1"/>
        <v>33222.700000000012</v>
      </c>
      <c r="N11" s="221">
        <f t="shared" si="2"/>
        <v>19.32675974403724</v>
      </c>
      <c r="O11" s="57"/>
    </row>
    <row r="12" spans="1:15" s="4" customFormat="1" ht="63" x14ac:dyDescent="0.25">
      <c r="A12" s="216" t="s">
        <v>289</v>
      </c>
      <c r="B12" s="129" t="s">
        <v>301</v>
      </c>
      <c r="C12" s="129"/>
      <c r="D12" s="217" t="s">
        <v>306</v>
      </c>
      <c r="E12" s="217" t="s">
        <v>333</v>
      </c>
      <c r="F12" s="128" t="s">
        <v>55</v>
      </c>
      <c r="G12" s="128" t="s">
        <v>76</v>
      </c>
      <c r="H12" s="217" t="s">
        <v>363</v>
      </c>
      <c r="I12" s="218">
        <v>156400</v>
      </c>
      <c r="J12" s="218">
        <v>160808.57999999999</v>
      </c>
      <c r="K12" s="218"/>
      <c r="L12" s="219">
        <f t="shared" si="0"/>
        <v>0</v>
      </c>
      <c r="M12" s="220">
        <f t="shared" si="1"/>
        <v>4408.5799999999872</v>
      </c>
      <c r="N12" s="221">
        <f t="shared" si="2"/>
        <v>2.8187851662404011</v>
      </c>
      <c r="O12" s="57"/>
    </row>
    <row r="13" spans="1:15" s="4" customFormat="1" ht="78.75" x14ac:dyDescent="0.25">
      <c r="A13" s="216" t="s">
        <v>290</v>
      </c>
      <c r="B13" s="129" t="s">
        <v>301</v>
      </c>
      <c r="C13" s="129"/>
      <c r="D13" s="217" t="s">
        <v>307</v>
      </c>
      <c r="E13" s="217" t="s">
        <v>334</v>
      </c>
      <c r="F13" s="128" t="s">
        <v>81</v>
      </c>
      <c r="G13" s="128" t="s">
        <v>87</v>
      </c>
      <c r="H13" s="217" t="s">
        <v>364</v>
      </c>
      <c r="I13" s="218">
        <v>339800</v>
      </c>
      <c r="J13" s="218">
        <v>391808.58</v>
      </c>
      <c r="K13" s="218"/>
      <c r="L13" s="219">
        <f t="shared" si="0"/>
        <v>0</v>
      </c>
      <c r="M13" s="220">
        <f t="shared" si="1"/>
        <v>52008.580000000016</v>
      </c>
      <c r="N13" s="221">
        <f t="shared" si="2"/>
        <v>15.305644496762808</v>
      </c>
      <c r="O13" s="57"/>
    </row>
    <row r="14" spans="1:15" s="4" customFormat="1" ht="47.25" x14ac:dyDescent="0.25">
      <c r="A14" s="216" t="s">
        <v>291</v>
      </c>
      <c r="B14" s="129" t="s">
        <v>301</v>
      </c>
      <c r="C14" s="129"/>
      <c r="D14" s="222" t="s">
        <v>308</v>
      </c>
      <c r="E14" s="217" t="s">
        <v>335</v>
      </c>
      <c r="F14" s="128" t="s">
        <v>87</v>
      </c>
      <c r="G14" s="128" t="s">
        <v>93</v>
      </c>
      <c r="H14" s="217" t="s">
        <v>365</v>
      </c>
      <c r="I14" s="218">
        <v>179800</v>
      </c>
      <c r="J14" s="218">
        <v>202332.58</v>
      </c>
      <c r="K14" s="218"/>
      <c r="L14" s="219">
        <f t="shared" si="0"/>
        <v>0</v>
      </c>
      <c r="M14" s="220">
        <f t="shared" si="1"/>
        <v>22532.579999999987</v>
      </c>
      <c r="N14" s="221">
        <f t="shared" si="2"/>
        <v>12.532024471635141</v>
      </c>
      <c r="O14" s="57"/>
    </row>
    <row r="15" spans="1:15" s="4" customFormat="1" ht="131.25" customHeight="1" x14ac:dyDescent="0.25">
      <c r="A15" s="216" t="s">
        <v>292</v>
      </c>
      <c r="B15" s="129" t="s">
        <v>301</v>
      </c>
      <c r="C15" s="129"/>
      <c r="D15" s="217" t="s">
        <v>309</v>
      </c>
      <c r="E15" s="217" t="s">
        <v>336</v>
      </c>
      <c r="F15" s="128" t="s">
        <v>76</v>
      </c>
      <c r="G15" s="128" t="s">
        <v>87</v>
      </c>
      <c r="H15" s="217" t="s">
        <v>366</v>
      </c>
      <c r="I15" s="218">
        <v>113080</v>
      </c>
      <c r="J15" s="218">
        <v>124062.99</v>
      </c>
      <c r="K15" s="218"/>
      <c r="L15" s="219">
        <f t="shared" ref="L15:L36" si="3">IFERROR(K15/J15*100,)</f>
        <v>0</v>
      </c>
      <c r="M15" s="220">
        <f t="shared" si="1"/>
        <v>10982.990000000005</v>
      </c>
      <c r="N15" s="221">
        <f t="shared" si="2"/>
        <v>9.7125840113194251</v>
      </c>
      <c r="O15" s="57"/>
    </row>
    <row r="16" spans="1:15" s="4" customFormat="1" ht="122.25" customHeight="1" x14ac:dyDescent="0.25">
      <c r="A16" s="216" t="s">
        <v>293</v>
      </c>
      <c r="B16" s="129" t="s">
        <v>301</v>
      </c>
      <c r="C16" s="129"/>
      <c r="D16" s="222" t="s">
        <v>310</v>
      </c>
      <c r="E16" s="217" t="s">
        <v>337</v>
      </c>
      <c r="F16" s="128" t="s">
        <v>87</v>
      </c>
      <c r="G16" s="128" t="s">
        <v>93</v>
      </c>
      <c r="H16" s="217" t="s">
        <v>367</v>
      </c>
      <c r="I16" s="218">
        <v>6000</v>
      </c>
      <c r="J16" s="218">
        <v>6000</v>
      </c>
      <c r="K16" s="218"/>
      <c r="L16" s="219">
        <f t="shared" si="3"/>
        <v>0</v>
      </c>
      <c r="M16" s="220">
        <f t="shared" si="1"/>
        <v>0</v>
      </c>
      <c r="N16" s="221">
        <f t="shared" si="2"/>
        <v>0</v>
      </c>
      <c r="O16" s="57"/>
    </row>
    <row r="17" spans="1:17" s="4" customFormat="1" ht="126.75" customHeight="1" x14ac:dyDescent="0.25">
      <c r="A17" s="216" t="s">
        <v>294</v>
      </c>
      <c r="B17" s="129" t="s">
        <v>301</v>
      </c>
      <c r="C17" s="129"/>
      <c r="D17" s="222" t="s">
        <v>311</v>
      </c>
      <c r="E17" s="217" t="s">
        <v>338</v>
      </c>
      <c r="F17" s="128" t="s">
        <v>55</v>
      </c>
      <c r="G17" s="128" t="s">
        <v>59</v>
      </c>
      <c r="H17" s="217" t="s">
        <v>368</v>
      </c>
      <c r="I17" s="218">
        <v>30000</v>
      </c>
      <c r="J17" s="218">
        <v>20000</v>
      </c>
      <c r="K17" s="218"/>
      <c r="L17" s="219">
        <f t="shared" si="3"/>
        <v>0</v>
      </c>
      <c r="M17" s="220">
        <f t="shared" si="1"/>
        <v>-10000</v>
      </c>
      <c r="N17" s="221">
        <f t="shared" si="2"/>
        <v>-33.333333333333329</v>
      </c>
      <c r="O17" s="57"/>
    </row>
    <row r="18" spans="1:17" s="4" customFormat="1" ht="128.25" customHeight="1" x14ac:dyDescent="0.25">
      <c r="A18" s="216" t="s">
        <v>295</v>
      </c>
      <c r="B18" s="129" t="s">
        <v>301</v>
      </c>
      <c r="C18" s="129"/>
      <c r="D18" s="222" t="s">
        <v>312</v>
      </c>
      <c r="E18" s="217" t="s">
        <v>339</v>
      </c>
      <c r="F18" s="128" t="s">
        <v>81</v>
      </c>
      <c r="G18" s="128" t="s">
        <v>87</v>
      </c>
      <c r="H18" s="217" t="s">
        <v>369</v>
      </c>
      <c r="I18" s="218">
        <v>18500</v>
      </c>
      <c r="J18" s="218">
        <v>18000</v>
      </c>
      <c r="K18" s="218"/>
      <c r="L18" s="219">
        <f t="shared" si="3"/>
        <v>0</v>
      </c>
      <c r="M18" s="220">
        <f t="shared" si="1"/>
        <v>-500</v>
      </c>
      <c r="N18" s="221">
        <f t="shared" si="2"/>
        <v>-2.7027027027027026</v>
      </c>
      <c r="O18" s="57"/>
    </row>
    <row r="19" spans="1:17" s="4" customFormat="1" ht="148.5" customHeight="1" x14ac:dyDescent="0.25">
      <c r="A19" s="216" t="s">
        <v>296</v>
      </c>
      <c r="B19" s="129" t="s">
        <v>301</v>
      </c>
      <c r="C19" s="129"/>
      <c r="D19" s="217" t="s">
        <v>313</v>
      </c>
      <c r="E19" s="217" t="s">
        <v>340</v>
      </c>
      <c r="F19" s="128" t="s">
        <v>63</v>
      </c>
      <c r="G19" s="128" t="s">
        <v>59</v>
      </c>
      <c r="H19" s="217" t="s">
        <v>370</v>
      </c>
      <c r="I19" s="218">
        <v>25000</v>
      </c>
      <c r="J19" s="218">
        <v>28500</v>
      </c>
      <c r="K19" s="218"/>
      <c r="L19" s="219">
        <f t="shared" si="3"/>
        <v>0</v>
      </c>
      <c r="M19" s="220">
        <f t="shared" si="1"/>
        <v>3500</v>
      </c>
      <c r="N19" s="221">
        <f t="shared" si="2"/>
        <v>14.000000000000002</v>
      </c>
      <c r="O19" s="57"/>
    </row>
    <row r="20" spans="1:17" s="4" customFormat="1" ht="94.5" customHeight="1" x14ac:dyDescent="0.25">
      <c r="A20" s="216" t="s">
        <v>297</v>
      </c>
      <c r="B20" s="129" t="s">
        <v>301</v>
      </c>
      <c r="C20" s="129"/>
      <c r="D20" s="217" t="s">
        <v>314</v>
      </c>
      <c r="E20" s="217" t="s">
        <v>341</v>
      </c>
      <c r="F20" s="128" t="s">
        <v>102</v>
      </c>
      <c r="G20" s="128" t="s">
        <v>100</v>
      </c>
      <c r="H20" s="217" t="s">
        <v>371</v>
      </c>
      <c r="I20" s="218">
        <v>90000</v>
      </c>
      <c r="J20" s="218">
        <v>80000</v>
      </c>
      <c r="K20" s="218"/>
      <c r="L20" s="219">
        <f t="shared" si="3"/>
        <v>0</v>
      </c>
      <c r="M20" s="220">
        <f t="shared" si="1"/>
        <v>-10000</v>
      </c>
      <c r="N20" s="221">
        <f t="shared" si="2"/>
        <v>-11.111111111111111</v>
      </c>
      <c r="O20" s="57"/>
    </row>
    <row r="21" spans="1:17" s="4" customFormat="1" ht="63" x14ac:dyDescent="0.25">
      <c r="A21" s="216" t="s">
        <v>286</v>
      </c>
      <c r="B21" s="129" t="s">
        <v>302</v>
      </c>
      <c r="C21" s="129"/>
      <c r="D21" s="217" t="s">
        <v>315</v>
      </c>
      <c r="E21" s="217" t="s">
        <v>342</v>
      </c>
      <c r="F21" s="128" t="s">
        <v>72</v>
      </c>
      <c r="G21" s="128" t="s">
        <v>59</v>
      </c>
      <c r="H21" s="217" t="s">
        <v>372</v>
      </c>
      <c r="I21" s="218">
        <v>50000</v>
      </c>
      <c r="J21" s="218">
        <v>100000</v>
      </c>
      <c r="K21" s="218"/>
      <c r="L21" s="219">
        <f t="shared" si="3"/>
        <v>0</v>
      </c>
      <c r="M21" s="220">
        <f t="shared" si="1"/>
        <v>50000</v>
      </c>
      <c r="N21" s="221">
        <f t="shared" si="2"/>
        <v>100</v>
      </c>
      <c r="O21" s="57"/>
    </row>
    <row r="22" spans="1:17" s="4" customFormat="1" ht="63" x14ac:dyDescent="0.25">
      <c r="A22" s="216" t="s">
        <v>287</v>
      </c>
      <c r="B22" s="129" t="s">
        <v>302</v>
      </c>
      <c r="C22" s="129"/>
      <c r="D22" s="217" t="s">
        <v>316</v>
      </c>
      <c r="E22" s="217" t="s">
        <v>343</v>
      </c>
      <c r="F22" s="128" t="s">
        <v>100</v>
      </c>
      <c r="G22" s="128" t="s">
        <v>59</v>
      </c>
      <c r="H22" s="217" t="s">
        <v>373</v>
      </c>
      <c r="I22" s="218">
        <v>80000</v>
      </c>
      <c r="J22" s="218">
        <v>137299</v>
      </c>
      <c r="K22" s="218"/>
      <c r="L22" s="219">
        <f t="shared" si="3"/>
        <v>0</v>
      </c>
      <c r="M22" s="220">
        <f t="shared" si="1"/>
        <v>57299</v>
      </c>
      <c r="N22" s="221">
        <f t="shared" si="2"/>
        <v>71.623750000000001</v>
      </c>
      <c r="O22" s="57"/>
    </row>
    <row r="23" spans="1:17" s="4" customFormat="1" ht="47.25" x14ac:dyDescent="0.25">
      <c r="A23" s="216" t="s">
        <v>286</v>
      </c>
      <c r="B23" s="129" t="s">
        <v>302</v>
      </c>
      <c r="C23" s="129"/>
      <c r="D23" s="217" t="s">
        <v>317</v>
      </c>
      <c r="E23" s="217" t="s">
        <v>344</v>
      </c>
      <c r="F23" s="128" t="s">
        <v>59</v>
      </c>
      <c r="G23" s="128" t="s">
        <v>78</v>
      </c>
      <c r="H23" s="217" t="s">
        <v>374</v>
      </c>
      <c r="I23" s="218">
        <v>20000</v>
      </c>
      <c r="J23" s="218">
        <v>50000</v>
      </c>
      <c r="K23" s="218"/>
      <c r="L23" s="219">
        <f t="shared" si="3"/>
        <v>0</v>
      </c>
      <c r="M23" s="220">
        <f t="shared" si="1"/>
        <v>30000</v>
      </c>
      <c r="N23" s="221">
        <f t="shared" si="2"/>
        <v>150</v>
      </c>
      <c r="O23" s="57"/>
    </row>
    <row r="24" spans="1:17" s="4" customFormat="1" ht="31.5" x14ac:dyDescent="0.25">
      <c r="A24" s="216" t="s">
        <v>290</v>
      </c>
      <c r="B24" s="129" t="s">
        <v>301</v>
      </c>
      <c r="C24" s="129"/>
      <c r="D24" s="217" t="s">
        <v>318</v>
      </c>
      <c r="E24" s="217" t="s">
        <v>345</v>
      </c>
      <c r="F24" s="128" t="s">
        <v>81</v>
      </c>
      <c r="G24" s="128" t="s">
        <v>87</v>
      </c>
      <c r="H24" s="217" t="s">
        <v>375</v>
      </c>
      <c r="I24" s="218">
        <v>96594</v>
      </c>
      <c r="J24" s="218">
        <v>62980</v>
      </c>
      <c r="K24" s="218"/>
      <c r="L24" s="219">
        <f t="shared" si="3"/>
        <v>0</v>
      </c>
      <c r="M24" s="220">
        <f t="shared" si="1"/>
        <v>-33614</v>
      </c>
      <c r="N24" s="221">
        <f t="shared" si="2"/>
        <v>-34.799262894175619</v>
      </c>
      <c r="O24" s="57"/>
    </row>
    <row r="25" spans="1:17" s="4" customFormat="1" ht="54.75" hidden="1" customHeight="1" x14ac:dyDescent="0.25">
      <c r="A25" s="216" t="s">
        <v>297</v>
      </c>
      <c r="B25" s="129" t="s">
        <v>301</v>
      </c>
      <c r="C25" s="129"/>
      <c r="D25" s="217" t="s">
        <v>319</v>
      </c>
      <c r="E25" s="217" t="s">
        <v>346</v>
      </c>
      <c r="F25" s="128" t="s">
        <v>81</v>
      </c>
      <c r="G25" s="128" t="s">
        <v>87</v>
      </c>
      <c r="H25" s="217" t="s">
        <v>376</v>
      </c>
      <c r="I25" s="218">
        <v>5000</v>
      </c>
      <c r="J25" s="218">
        <v>0</v>
      </c>
      <c r="K25" s="218"/>
      <c r="L25" s="219">
        <f t="shared" si="3"/>
        <v>0</v>
      </c>
      <c r="M25" s="220">
        <f t="shared" si="1"/>
        <v>-5000</v>
      </c>
      <c r="N25" s="221">
        <f t="shared" si="2"/>
        <v>-100</v>
      </c>
      <c r="O25" s="57"/>
    </row>
    <row r="26" spans="1:17" s="4" customFormat="1" ht="92.25" customHeight="1" x14ac:dyDescent="0.25">
      <c r="A26" s="216" t="s">
        <v>287</v>
      </c>
      <c r="B26" s="129" t="s">
        <v>302</v>
      </c>
      <c r="C26" s="129"/>
      <c r="D26" s="217" t="s">
        <v>320</v>
      </c>
      <c r="E26" s="217" t="s">
        <v>347</v>
      </c>
      <c r="F26" s="128" t="s">
        <v>72</v>
      </c>
      <c r="G26" s="128" t="s">
        <v>78</v>
      </c>
      <c r="H26" s="217" t="s">
        <v>377</v>
      </c>
      <c r="I26" s="218">
        <v>82756</v>
      </c>
      <c r="J26" s="218">
        <v>75500</v>
      </c>
      <c r="K26" s="218"/>
      <c r="L26" s="219">
        <f t="shared" si="3"/>
        <v>0</v>
      </c>
      <c r="M26" s="220">
        <f t="shared" si="1"/>
        <v>-7256</v>
      </c>
      <c r="N26" s="221">
        <f t="shared" si="2"/>
        <v>-8.7679443182367436</v>
      </c>
      <c r="O26" s="57"/>
    </row>
    <row r="27" spans="1:17" s="4" customFormat="1" ht="92.25" customHeight="1" x14ac:dyDescent="0.25">
      <c r="A27" s="216" t="s">
        <v>287</v>
      </c>
      <c r="B27" s="129" t="s">
        <v>301</v>
      </c>
      <c r="C27" s="129"/>
      <c r="D27" s="217" t="s">
        <v>321</v>
      </c>
      <c r="E27" s="217" t="s">
        <v>348</v>
      </c>
      <c r="F27" s="128" t="s">
        <v>89</v>
      </c>
      <c r="G27" s="128" t="s">
        <v>59</v>
      </c>
      <c r="H27" s="217" t="s">
        <v>378</v>
      </c>
      <c r="I27" s="218">
        <v>30000</v>
      </c>
      <c r="J27" s="218">
        <v>31000</v>
      </c>
      <c r="K27" s="218"/>
      <c r="L27" s="219">
        <f t="shared" si="3"/>
        <v>0</v>
      </c>
      <c r="M27" s="220">
        <f t="shared" si="1"/>
        <v>1000</v>
      </c>
      <c r="N27" s="221">
        <f t="shared" si="2"/>
        <v>3.3333333333333335</v>
      </c>
      <c r="O27" s="57"/>
    </row>
    <row r="28" spans="1:17" s="4" customFormat="1" ht="92.25" customHeight="1" x14ac:dyDescent="0.25">
      <c r="A28" s="216" t="s">
        <v>298</v>
      </c>
      <c r="B28" s="129" t="s">
        <v>302</v>
      </c>
      <c r="C28" s="129"/>
      <c r="D28" s="217" t="s">
        <v>322</v>
      </c>
      <c r="E28" s="217" t="s">
        <v>349</v>
      </c>
      <c r="F28" s="128" t="s">
        <v>78</v>
      </c>
      <c r="G28" s="128" t="s">
        <v>102</v>
      </c>
      <c r="H28" s="217" t="s">
        <v>379</v>
      </c>
      <c r="I28" s="218">
        <v>60000</v>
      </c>
      <c r="J28" s="218">
        <v>60000</v>
      </c>
      <c r="K28" s="218"/>
      <c r="L28" s="219">
        <f t="shared" si="3"/>
        <v>0</v>
      </c>
      <c r="M28" s="220">
        <f t="shared" si="1"/>
        <v>0</v>
      </c>
      <c r="N28" s="221">
        <f t="shared" si="2"/>
        <v>0</v>
      </c>
      <c r="O28" s="57"/>
    </row>
    <row r="29" spans="1:17" s="4" customFormat="1" ht="92.25" customHeight="1" x14ac:dyDescent="0.25">
      <c r="A29" s="216" t="s">
        <v>299</v>
      </c>
      <c r="B29" s="129" t="s">
        <v>301</v>
      </c>
      <c r="C29" s="129"/>
      <c r="D29" s="217" t="s">
        <v>323</v>
      </c>
      <c r="E29" s="217" t="s">
        <v>350</v>
      </c>
      <c r="F29" s="128" t="s">
        <v>100</v>
      </c>
      <c r="G29" s="128" t="s">
        <v>87</v>
      </c>
      <c r="H29" s="217" t="s">
        <v>380</v>
      </c>
      <c r="I29" s="360">
        <v>272575</v>
      </c>
      <c r="J29" s="218">
        <v>284820.61</v>
      </c>
      <c r="K29" s="218"/>
      <c r="L29" s="219">
        <f t="shared" si="3"/>
        <v>0</v>
      </c>
      <c r="M29" s="220">
        <f t="shared" si="1"/>
        <v>12245.609999999986</v>
      </c>
      <c r="N29" s="221">
        <f t="shared" si="2"/>
        <v>4.4925653489865125</v>
      </c>
      <c r="O29" s="361"/>
    </row>
    <row r="30" spans="1:17" s="4" customFormat="1" ht="92.25" customHeight="1" x14ac:dyDescent="0.25">
      <c r="A30" s="216" t="s">
        <v>286</v>
      </c>
      <c r="B30" s="129" t="s">
        <v>302</v>
      </c>
      <c r="C30" s="129"/>
      <c r="D30" s="217" t="s">
        <v>324</v>
      </c>
      <c r="E30" s="217" t="s">
        <v>351</v>
      </c>
      <c r="F30" s="128" t="s">
        <v>95</v>
      </c>
      <c r="G30" s="128" t="s">
        <v>100</v>
      </c>
      <c r="H30" s="217" t="s">
        <v>381</v>
      </c>
      <c r="I30" s="218">
        <v>0</v>
      </c>
      <c r="J30" s="218">
        <v>500000</v>
      </c>
      <c r="K30" s="218"/>
      <c r="L30" s="219">
        <f t="shared" si="3"/>
        <v>0</v>
      </c>
      <c r="M30" s="220">
        <f t="shared" si="1"/>
        <v>500000</v>
      </c>
      <c r="N30" s="221">
        <f t="shared" si="2"/>
        <v>0</v>
      </c>
    </row>
    <row r="31" spans="1:17" s="4" customFormat="1" ht="92.25" customHeight="1" x14ac:dyDescent="0.25">
      <c r="A31" s="216" t="s">
        <v>290</v>
      </c>
      <c r="B31" s="129" t="s">
        <v>302</v>
      </c>
      <c r="C31" s="129"/>
      <c r="D31" s="217" t="s">
        <v>325</v>
      </c>
      <c r="E31" s="217" t="s">
        <v>352</v>
      </c>
      <c r="F31" s="128" t="s">
        <v>95</v>
      </c>
      <c r="G31" s="128" t="s">
        <v>93</v>
      </c>
      <c r="H31" s="217" t="s">
        <v>382</v>
      </c>
      <c r="I31" s="218">
        <v>200000</v>
      </c>
      <c r="J31" s="218">
        <v>60000</v>
      </c>
      <c r="K31" s="218"/>
      <c r="L31" s="219">
        <f t="shared" si="3"/>
        <v>0</v>
      </c>
      <c r="M31" s="220">
        <f t="shared" si="1"/>
        <v>-140000</v>
      </c>
      <c r="N31" s="221">
        <f t="shared" si="2"/>
        <v>-70</v>
      </c>
    </row>
    <row r="32" spans="1:17" s="4" customFormat="1" ht="92.25" customHeight="1" x14ac:dyDescent="0.25">
      <c r="A32" s="216" t="s">
        <v>290</v>
      </c>
      <c r="B32" s="129" t="s">
        <v>301</v>
      </c>
      <c r="C32" s="129"/>
      <c r="D32" s="217" t="s">
        <v>326</v>
      </c>
      <c r="E32" s="217" t="s">
        <v>353</v>
      </c>
      <c r="F32" s="128" t="s">
        <v>55</v>
      </c>
      <c r="G32" s="128" t="s">
        <v>95</v>
      </c>
      <c r="H32" s="217" t="s">
        <v>383</v>
      </c>
      <c r="I32" s="218">
        <v>209912</v>
      </c>
      <c r="J32" s="363">
        <v>177697</v>
      </c>
      <c r="K32" s="218"/>
      <c r="L32" s="219">
        <f t="shared" si="3"/>
        <v>0</v>
      </c>
      <c r="M32" s="220">
        <f t="shared" si="1"/>
        <v>-32215</v>
      </c>
      <c r="N32" s="221">
        <f t="shared" si="2"/>
        <v>-15.346907275429702</v>
      </c>
      <c r="O32" s="300"/>
      <c r="P32" s="365"/>
      <c r="Q32" s="305"/>
    </row>
    <row r="33" spans="1:17" s="4" customFormat="1" ht="92.25" customHeight="1" x14ac:dyDescent="0.25">
      <c r="A33" s="216" t="s">
        <v>290</v>
      </c>
      <c r="B33" s="129" t="s">
        <v>301</v>
      </c>
      <c r="C33" s="129"/>
      <c r="D33" s="217" t="s">
        <v>327</v>
      </c>
      <c r="E33" s="217" t="s">
        <v>354</v>
      </c>
      <c r="F33" s="128" t="s">
        <v>100</v>
      </c>
      <c r="G33" s="128" t="s">
        <v>95</v>
      </c>
      <c r="H33" s="217" t="s">
        <v>384</v>
      </c>
      <c r="I33" s="362">
        <v>40879.229999999996</v>
      </c>
      <c r="J33" s="363">
        <v>32844</v>
      </c>
      <c r="K33" s="218"/>
      <c r="L33" s="219">
        <f t="shared" si="3"/>
        <v>0</v>
      </c>
      <c r="M33" s="220">
        <f t="shared" si="1"/>
        <v>-8035.2299999999959</v>
      </c>
      <c r="N33" s="221">
        <f t="shared" si="2"/>
        <v>-19.65602091820222</v>
      </c>
      <c r="O33" s="361"/>
      <c r="Q33" s="305"/>
    </row>
    <row r="34" spans="1:17" s="4" customFormat="1" ht="63" x14ac:dyDescent="0.25">
      <c r="A34" s="216" t="s">
        <v>300</v>
      </c>
      <c r="B34" s="129" t="s">
        <v>301</v>
      </c>
      <c r="C34" s="129"/>
      <c r="D34" s="222" t="s">
        <v>328</v>
      </c>
      <c r="E34" s="217" t="s">
        <v>355</v>
      </c>
      <c r="F34" s="128" t="s">
        <v>55</v>
      </c>
      <c r="G34" s="128" t="s">
        <v>59</v>
      </c>
      <c r="H34" s="217" t="s">
        <v>385</v>
      </c>
      <c r="I34" s="218">
        <v>268120</v>
      </c>
      <c r="J34" s="218">
        <v>276514.40999999997</v>
      </c>
      <c r="K34" s="218"/>
      <c r="L34" s="219">
        <f t="shared" si="3"/>
        <v>0</v>
      </c>
      <c r="M34" s="220">
        <f t="shared" si="1"/>
        <v>8394.4099999999744</v>
      </c>
      <c r="N34" s="221">
        <f t="shared" si="2"/>
        <v>3.1308406683574423</v>
      </c>
    </row>
    <row r="35" spans="1:17" s="4" customFormat="1" ht="63" x14ac:dyDescent="0.25">
      <c r="A35" s="216" t="s">
        <v>286</v>
      </c>
      <c r="B35" s="129" t="s">
        <v>302</v>
      </c>
      <c r="C35" s="129"/>
      <c r="D35" s="222" t="s">
        <v>329</v>
      </c>
      <c r="E35" s="222" t="s">
        <v>356</v>
      </c>
      <c r="F35" s="128" t="s">
        <v>95</v>
      </c>
      <c r="G35" s="128" t="s">
        <v>100</v>
      </c>
      <c r="H35" s="222" t="s">
        <v>381</v>
      </c>
      <c r="I35" s="218">
        <v>0</v>
      </c>
      <c r="J35" s="218">
        <v>1700000</v>
      </c>
      <c r="K35" s="218"/>
      <c r="L35" s="219">
        <f t="shared" ref="L35" si="4">IFERROR(K35/J35*100,)</f>
        <v>0</v>
      </c>
      <c r="M35" s="220">
        <f t="shared" si="1"/>
        <v>1700000</v>
      </c>
      <c r="N35" s="221">
        <f t="shared" si="2"/>
        <v>0</v>
      </c>
    </row>
    <row r="36" spans="1:17" s="4" customFormat="1" ht="47.25" x14ac:dyDescent="0.25">
      <c r="A36" s="216" t="s">
        <v>286</v>
      </c>
      <c r="B36" s="129" t="s">
        <v>302</v>
      </c>
      <c r="C36" s="129"/>
      <c r="D36" s="222" t="s">
        <v>782</v>
      </c>
      <c r="E36" s="222" t="s">
        <v>783</v>
      </c>
      <c r="F36" s="128" t="s">
        <v>55</v>
      </c>
      <c r="G36" s="128" t="s">
        <v>87</v>
      </c>
      <c r="H36" s="222" t="s">
        <v>784</v>
      </c>
      <c r="I36" s="218">
        <v>0</v>
      </c>
      <c r="J36" s="218">
        <v>70000</v>
      </c>
      <c r="K36" s="218"/>
      <c r="L36" s="219">
        <f t="shared" si="3"/>
        <v>0</v>
      </c>
      <c r="M36" s="220">
        <f t="shared" si="1"/>
        <v>70000</v>
      </c>
      <c r="N36" s="221">
        <f t="shared" si="2"/>
        <v>0</v>
      </c>
    </row>
    <row r="37" spans="1:17" s="4" customFormat="1" ht="63" x14ac:dyDescent="0.25">
      <c r="A37" s="216" t="s">
        <v>286</v>
      </c>
      <c r="B37" s="129" t="s">
        <v>302</v>
      </c>
      <c r="C37" s="129"/>
      <c r="D37" s="223" t="s">
        <v>357</v>
      </c>
      <c r="E37" s="223" t="s">
        <v>358</v>
      </c>
      <c r="F37" s="128" t="s">
        <v>87</v>
      </c>
      <c r="G37" s="128" t="s">
        <v>100</v>
      </c>
      <c r="H37" s="223" t="s">
        <v>386</v>
      </c>
      <c r="I37" s="218">
        <v>0</v>
      </c>
      <c r="J37" s="218">
        <v>13000</v>
      </c>
      <c r="K37" s="218"/>
      <c r="L37" s="219">
        <f t="shared" si="0"/>
        <v>0</v>
      </c>
      <c r="M37" s="220">
        <f t="shared" si="1"/>
        <v>13000</v>
      </c>
      <c r="N37" s="221">
        <f t="shared" si="2"/>
        <v>0</v>
      </c>
    </row>
    <row r="38" spans="1:17" s="4" customFormat="1" ht="20.25" customHeight="1" thickBot="1" x14ac:dyDescent="0.3">
      <c r="A38" s="401" t="s">
        <v>23</v>
      </c>
      <c r="B38" s="402"/>
      <c r="C38" s="402"/>
      <c r="D38" s="402"/>
      <c r="E38" s="402"/>
      <c r="F38" s="402"/>
      <c r="G38" s="402"/>
      <c r="H38" s="403"/>
      <c r="I38" s="224">
        <f>SUM(I9:I37)</f>
        <v>3342905.23</v>
      </c>
      <c r="J38" s="224">
        <f>SUM(J9:J37)</f>
        <v>5637426</v>
      </c>
      <c r="K38" s="224">
        <f>SUM(K9:K37)</f>
        <v>0</v>
      </c>
      <c r="L38" s="225">
        <f>IFERROR(K38/J38*100,)</f>
        <v>0</v>
      </c>
      <c r="M38" s="224">
        <f t="shared" si="1"/>
        <v>2294520.77</v>
      </c>
      <c r="N38" s="364">
        <f t="shared" si="2"/>
        <v>68.638522845590813</v>
      </c>
    </row>
    <row r="39" spans="1:17" s="4" customFormat="1" ht="26.25" x14ac:dyDescent="0.4">
      <c r="A39" s="266" t="s">
        <v>147</v>
      </c>
      <c r="B39" s="266"/>
      <c r="C39" s="266"/>
      <c r="D39" s="266"/>
      <c r="E39" s="266"/>
      <c r="F39" s="266"/>
      <c r="G39" s="266"/>
      <c r="H39" s="266"/>
      <c r="I39" s="375"/>
      <c r="J39" s="375"/>
      <c r="K39" s="266"/>
      <c r="L39" s="266"/>
      <c r="M39" s="266"/>
      <c r="N39" s="266"/>
    </row>
    <row r="40" spans="1:17" s="4" customFormat="1" ht="16.5" customHeight="1" x14ac:dyDescent="0.25">
      <c r="A40" s="392" t="s">
        <v>211</v>
      </c>
      <c r="B40" s="392"/>
      <c r="C40" s="392"/>
      <c r="D40" s="392"/>
      <c r="E40" s="392"/>
      <c r="F40" s="392"/>
      <c r="G40" s="392"/>
      <c r="H40" s="392"/>
      <c r="I40" s="392"/>
      <c r="J40" s="392"/>
      <c r="K40" s="392"/>
      <c r="L40" s="392"/>
      <c r="M40" s="392"/>
      <c r="N40" s="392"/>
    </row>
    <row r="41" spans="1:17" s="4" customFormat="1" ht="99" customHeight="1" x14ac:dyDescent="0.25">
      <c r="A41" s="400"/>
      <c r="B41" s="400"/>
      <c r="C41" s="400"/>
      <c r="D41" s="400"/>
      <c r="E41" s="400"/>
      <c r="F41" s="400"/>
      <c r="G41" s="400"/>
      <c r="H41" s="400"/>
      <c r="I41" s="400"/>
      <c r="J41" s="400"/>
      <c r="K41" s="400"/>
      <c r="L41" s="400"/>
      <c r="M41" s="400"/>
      <c r="N41" s="400"/>
    </row>
    <row r="42" spans="1:17" s="4" customFormat="1" ht="15" customHeight="1" x14ac:dyDescent="0.25">
      <c r="A42" s="396"/>
      <c r="B42" s="396"/>
      <c r="C42" s="396"/>
      <c r="D42" s="396"/>
      <c r="E42" s="396"/>
      <c r="F42" s="396"/>
      <c r="G42" s="396"/>
      <c r="H42" s="396"/>
      <c r="I42" s="396"/>
      <c r="J42" s="396"/>
      <c r="K42" s="396"/>
      <c r="L42" s="396"/>
      <c r="M42" s="396"/>
      <c r="N42" s="396"/>
    </row>
    <row r="43" spans="1:17" s="4" customFormat="1" x14ac:dyDescent="0.25">
      <c r="A43" s="392" t="s">
        <v>259</v>
      </c>
      <c r="B43" s="392"/>
      <c r="C43" s="392"/>
      <c r="D43" s="392"/>
      <c r="E43" s="392"/>
      <c r="F43" s="392"/>
      <c r="G43" s="392"/>
      <c r="H43" s="392"/>
      <c r="I43" s="392"/>
      <c r="J43" s="392"/>
      <c r="K43" s="392"/>
      <c r="L43" s="392"/>
      <c r="M43" s="392"/>
      <c r="N43" s="392"/>
    </row>
    <row r="44" spans="1:17" s="4" customFormat="1" ht="25.5" customHeight="1" x14ac:dyDescent="0.25">
      <c r="A44" s="71" t="str">
        <f>'Anexo_1.1_Limites Estratégicos'!A3:M3</f>
        <v>Anexo 1.1- Limites de Aplicação dos Recursos Estratégicos - Programação 2019</v>
      </c>
      <c r="B44" s="72"/>
      <c r="C44" s="72"/>
      <c r="D44" s="72"/>
      <c r="E44" s="72"/>
      <c r="F44" s="72"/>
      <c r="G44" s="72"/>
      <c r="H44" s="72"/>
      <c r="I44" s="72"/>
      <c r="J44" s="72"/>
      <c r="K44" s="72"/>
      <c r="L44" s="72"/>
      <c r="M44" s="72"/>
      <c r="N44" s="73"/>
    </row>
    <row r="45" spans="1:17" s="4" customFormat="1" ht="25.5" customHeight="1" x14ac:dyDescent="0.25">
      <c r="A45" s="74" t="str">
        <f>'Anexo_1.2_Usos e Fontes'!B5</f>
        <v>Anexo 1.2 - Demonstrativo de Usos e Fontes - Programação 2019</v>
      </c>
      <c r="B45" s="25"/>
      <c r="C45" s="25"/>
      <c r="D45" s="25"/>
      <c r="E45" s="25"/>
      <c r="F45" s="25"/>
      <c r="G45" s="25"/>
      <c r="H45" s="25"/>
      <c r="I45" s="25"/>
      <c r="J45" s="25"/>
      <c r="K45" s="25"/>
      <c r="L45" s="25"/>
      <c r="M45" s="25"/>
      <c r="N45" s="75"/>
    </row>
    <row r="46" spans="1:17" s="4" customFormat="1" ht="25.5" customHeight="1" x14ac:dyDescent="0.25">
      <c r="A46" s="74" t="str">
        <f>'Anexo_1.3_ Elemento de Despesas'!A6:S6</f>
        <v>Anexo 1.3- Aplicações por Projeto/Atividade - por Elemento de Despesa (Consolidado) - Programação 2019</v>
      </c>
      <c r="B46" s="25"/>
      <c r="C46" s="25"/>
      <c r="D46" s="25"/>
      <c r="E46" s="25"/>
      <c r="F46" s="25"/>
      <c r="G46" s="25"/>
      <c r="H46" s="25"/>
      <c r="I46" s="25"/>
      <c r="J46" s="25"/>
      <c r="K46" s="25"/>
      <c r="L46" s="25"/>
      <c r="M46" s="25"/>
      <c r="N46" s="75"/>
    </row>
    <row r="47" spans="1:17" s="4" customFormat="1" ht="25.5" customHeight="1" x14ac:dyDescent="0.25">
      <c r="A47" s="76" t="str">
        <f>'Anexo 1.4-GEFIS'!A6:P6</f>
        <v>Anexo 1.4 - Quadro Descritivo de Ações e Metas do Plano de Ação - Programação 2019</v>
      </c>
      <c r="B47" s="77"/>
      <c r="C47" s="77"/>
      <c r="D47" s="77"/>
      <c r="E47" s="77"/>
      <c r="F47" s="77"/>
      <c r="G47" s="77"/>
      <c r="H47" s="77"/>
      <c r="I47" s="77"/>
      <c r="J47" s="77"/>
      <c r="K47" s="77"/>
      <c r="L47" s="77"/>
      <c r="M47" s="77"/>
      <c r="N47" s="78"/>
    </row>
    <row r="48" spans="1:17" x14ac:dyDescent="0.25">
      <c r="O48" s="24"/>
    </row>
  </sheetData>
  <sheetProtection formatCells="0" formatRows="0" insertRows="0" deleteRows="0"/>
  <autoFilter ref="A8:R40">
    <filterColumn colId="9">
      <filters blank="1">
        <filter val="1.700.000"/>
        <filter val="100.000"/>
        <filter val="124.063"/>
        <filter val="13.000"/>
        <filter val="137.299"/>
        <filter val="156.018"/>
        <filter val="160.809"/>
        <filter val="177.697"/>
        <filter val="18.000"/>
        <filter val="20.000"/>
        <filter val="202.333"/>
        <filter val="205.123"/>
        <filter val="276.514"/>
        <filter val="28.500"/>
        <filter val="284.821"/>
        <filter val="31.000"/>
        <filter val="32.844"/>
        <filter val="391.809"/>
        <filter val="5.637.426"/>
        <filter val="50.000"/>
        <filter val="500.000"/>
        <filter val="6.000"/>
        <filter val="60.000"/>
        <filter val="613.117"/>
        <filter val="62.980"/>
        <filter val="70.000"/>
        <filter val="75.500"/>
        <filter val="80.000"/>
      </filters>
    </filterColumn>
  </autoFilter>
  <mergeCells count="21">
    <mergeCell ref="A43:N43"/>
    <mergeCell ref="A41:N41"/>
    <mergeCell ref="A40:N40"/>
    <mergeCell ref="I7:I8"/>
    <mergeCell ref="J7:J8"/>
    <mergeCell ref="L7:L8"/>
    <mergeCell ref="K7:K8"/>
    <mergeCell ref="A38:H38"/>
    <mergeCell ref="A3:N3"/>
    <mergeCell ref="A6:N6"/>
    <mergeCell ref="C7:C8"/>
    <mergeCell ref="A42:N42"/>
    <mergeCell ref="G7:G8"/>
    <mergeCell ref="H7:H8"/>
    <mergeCell ref="A4:N4"/>
    <mergeCell ref="M7:N7"/>
    <mergeCell ref="A7:A8"/>
    <mergeCell ref="B7:B8"/>
    <mergeCell ref="D7:D8"/>
    <mergeCell ref="F7:F8"/>
    <mergeCell ref="E7:E8"/>
  </mergeCells>
  <pageMargins left="0.23622047244094491" right="0.23622047244094491" top="0.27559055118110237" bottom="0.15748031496062992" header="0.31496062992125984" footer="0.31496062992125984"/>
  <pageSetup paperSize="9" scale="41"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F9:G37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tabColor theme="0"/>
  </sheetPr>
  <dimension ref="A2:AC35"/>
  <sheetViews>
    <sheetView topLeftCell="A7" zoomScale="70" zoomScaleNormal="70" workbookViewId="0">
      <selection activeCell="E17" sqref="E17"/>
    </sheetView>
  </sheetViews>
  <sheetFormatPr defaultRowHeight="15.75" x14ac:dyDescent="0.25"/>
  <cols>
    <col min="1" max="1" width="9.140625" style="47"/>
    <col min="2" max="2" width="35.5703125" style="47" customWidth="1"/>
    <col min="3" max="3" width="35.7109375" style="47" customWidth="1"/>
    <col min="4" max="4" width="21.5703125" style="47" customWidth="1"/>
    <col min="5" max="5" width="21.28515625" style="47" customWidth="1"/>
    <col min="6" max="6" width="14.5703125" style="47" customWidth="1"/>
    <col min="7" max="7" width="13.140625" style="47" customWidth="1"/>
    <col min="8" max="8" width="10.7109375" style="47" customWidth="1"/>
    <col min="9" max="9" width="70.140625" style="47" customWidth="1"/>
    <col min="10" max="10" width="34.140625" style="47" customWidth="1"/>
    <col min="11" max="11" width="18.5703125" style="47" customWidth="1"/>
    <col min="12" max="12" width="20" style="47" customWidth="1"/>
    <col min="13" max="13" width="17.42578125" style="47" customWidth="1"/>
    <col min="14" max="14" width="13.5703125" style="27" bestFit="1" customWidth="1"/>
    <col min="15" max="15" width="13" style="27" customWidth="1"/>
    <col min="16" max="16" width="16.7109375" style="27" customWidth="1"/>
    <col min="17" max="257" width="9.140625" style="27"/>
    <col min="258" max="258" width="35.5703125" style="27" customWidth="1"/>
    <col min="259" max="259" width="23" style="27" customWidth="1"/>
    <col min="260" max="260" width="17.7109375" style="27" customWidth="1"/>
    <col min="261" max="261" width="18.42578125" style="27" customWidth="1"/>
    <col min="262" max="263" width="13.140625" style="27" customWidth="1"/>
    <col min="264" max="264" width="10.7109375" style="27" customWidth="1"/>
    <col min="265" max="265" width="40.85546875" style="27" customWidth="1"/>
    <col min="266" max="266" width="34.140625" style="27" customWidth="1"/>
    <col min="267" max="267" width="16" style="27" customWidth="1"/>
    <col min="268" max="268" width="15.7109375" style="27" customWidth="1"/>
    <col min="269" max="269" width="17.42578125" style="27" customWidth="1"/>
    <col min="270" max="270" width="10.7109375" style="27" customWidth="1"/>
    <col min="271" max="271" width="13" style="27" customWidth="1"/>
    <col min="272" max="272" width="16.7109375" style="27" customWidth="1"/>
    <col min="273" max="513" width="9.140625" style="27"/>
    <col min="514" max="514" width="35.5703125" style="27" customWidth="1"/>
    <col min="515" max="515" width="23" style="27" customWidth="1"/>
    <col min="516" max="516" width="17.7109375" style="27" customWidth="1"/>
    <col min="517" max="517" width="18.42578125" style="27" customWidth="1"/>
    <col min="518" max="519" width="13.140625" style="27" customWidth="1"/>
    <col min="520" max="520" width="10.7109375" style="27" customWidth="1"/>
    <col min="521" max="521" width="40.85546875" style="27" customWidth="1"/>
    <col min="522" max="522" width="34.140625" style="27" customWidth="1"/>
    <col min="523" max="523" width="16" style="27" customWidth="1"/>
    <col min="524" max="524" width="15.7109375" style="27" customWidth="1"/>
    <col min="525" max="525" width="17.42578125" style="27" customWidth="1"/>
    <col min="526" max="526" width="10.7109375" style="27" customWidth="1"/>
    <col min="527" max="527" width="13" style="27" customWidth="1"/>
    <col min="528" max="528" width="16.7109375" style="27" customWidth="1"/>
    <col min="529" max="769" width="9.140625" style="27"/>
    <col min="770" max="770" width="35.5703125" style="27" customWidth="1"/>
    <col min="771" max="771" width="23" style="27" customWidth="1"/>
    <col min="772" max="772" width="17.7109375" style="27" customWidth="1"/>
    <col min="773" max="773" width="18.42578125" style="27" customWidth="1"/>
    <col min="774" max="775" width="13.140625" style="27" customWidth="1"/>
    <col min="776" max="776" width="10.7109375" style="27" customWidth="1"/>
    <col min="777" max="777" width="40.85546875" style="27" customWidth="1"/>
    <col min="778" max="778" width="34.140625" style="27" customWidth="1"/>
    <col min="779" max="779" width="16" style="27" customWidth="1"/>
    <col min="780" max="780" width="15.7109375" style="27" customWidth="1"/>
    <col min="781" max="781" width="17.42578125" style="27" customWidth="1"/>
    <col min="782" max="782" width="10.7109375" style="27" customWidth="1"/>
    <col min="783" max="783" width="13" style="27" customWidth="1"/>
    <col min="784" max="784" width="16.7109375" style="27" customWidth="1"/>
    <col min="785" max="1025" width="9.140625" style="27"/>
    <col min="1026" max="1026" width="35.5703125" style="27" customWidth="1"/>
    <col min="1027" max="1027" width="23" style="27" customWidth="1"/>
    <col min="1028" max="1028" width="17.7109375" style="27" customWidth="1"/>
    <col min="1029" max="1029" width="18.42578125" style="27" customWidth="1"/>
    <col min="1030" max="1031" width="13.140625" style="27" customWidth="1"/>
    <col min="1032" max="1032" width="10.7109375" style="27" customWidth="1"/>
    <col min="1033" max="1033" width="40.85546875" style="27" customWidth="1"/>
    <col min="1034" max="1034" width="34.140625" style="27" customWidth="1"/>
    <col min="1035" max="1035" width="16" style="27" customWidth="1"/>
    <col min="1036" max="1036" width="15.7109375" style="27" customWidth="1"/>
    <col min="1037" max="1037" width="17.42578125" style="27" customWidth="1"/>
    <col min="1038" max="1038" width="10.7109375" style="27" customWidth="1"/>
    <col min="1039" max="1039" width="13" style="27" customWidth="1"/>
    <col min="1040" max="1040" width="16.7109375" style="27" customWidth="1"/>
    <col min="1041" max="1281" width="9.140625" style="27"/>
    <col min="1282" max="1282" width="35.5703125" style="27" customWidth="1"/>
    <col min="1283" max="1283" width="23" style="27" customWidth="1"/>
    <col min="1284" max="1284" width="17.7109375" style="27" customWidth="1"/>
    <col min="1285" max="1285" width="18.42578125" style="27" customWidth="1"/>
    <col min="1286" max="1287" width="13.140625" style="27" customWidth="1"/>
    <col min="1288" max="1288" width="10.7109375" style="27" customWidth="1"/>
    <col min="1289" max="1289" width="40.85546875" style="27" customWidth="1"/>
    <col min="1290" max="1290" width="34.140625" style="27" customWidth="1"/>
    <col min="1291" max="1291" width="16" style="27" customWidth="1"/>
    <col min="1292" max="1292" width="15.7109375" style="27" customWidth="1"/>
    <col min="1293" max="1293" width="17.42578125" style="27" customWidth="1"/>
    <col min="1294" max="1294" width="10.7109375" style="27" customWidth="1"/>
    <col min="1295" max="1295" width="13" style="27" customWidth="1"/>
    <col min="1296" max="1296" width="16.7109375" style="27" customWidth="1"/>
    <col min="1297" max="1537" width="9.140625" style="27"/>
    <col min="1538" max="1538" width="35.5703125" style="27" customWidth="1"/>
    <col min="1539" max="1539" width="23" style="27" customWidth="1"/>
    <col min="1540" max="1540" width="17.7109375" style="27" customWidth="1"/>
    <col min="1541" max="1541" width="18.42578125" style="27" customWidth="1"/>
    <col min="1542" max="1543" width="13.140625" style="27" customWidth="1"/>
    <col min="1544" max="1544" width="10.7109375" style="27" customWidth="1"/>
    <col min="1545" max="1545" width="40.85546875" style="27" customWidth="1"/>
    <col min="1546" max="1546" width="34.140625" style="27" customWidth="1"/>
    <col min="1547" max="1547" width="16" style="27" customWidth="1"/>
    <col min="1548" max="1548" width="15.7109375" style="27" customWidth="1"/>
    <col min="1549" max="1549" width="17.42578125" style="27" customWidth="1"/>
    <col min="1550" max="1550" width="10.7109375" style="27" customWidth="1"/>
    <col min="1551" max="1551" width="13" style="27" customWidth="1"/>
    <col min="1552" max="1552" width="16.7109375" style="27" customWidth="1"/>
    <col min="1553" max="1793" width="9.140625" style="27"/>
    <col min="1794" max="1794" width="35.5703125" style="27" customWidth="1"/>
    <col min="1795" max="1795" width="23" style="27" customWidth="1"/>
    <col min="1796" max="1796" width="17.7109375" style="27" customWidth="1"/>
    <col min="1797" max="1797" width="18.42578125" style="27" customWidth="1"/>
    <col min="1798" max="1799" width="13.140625" style="27" customWidth="1"/>
    <col min="1800" max="1800" width="10.7109375" style="27" customWidth="1"/>
    <col min="1801" max="1801" width="40.85546875" style="27" customWidth="1"/>
    <col min="1802" max="1802" width="34.140625" style="27" customWidth="1"/>
    <col min="1803" max="1803" width="16" style="27" customWidth="1"/>
    <col min="1804" max="1804" width="15.7109375" style="27" customWidth="1"/>
    <col min="1805" max="1805" width="17.42578125" style="27" customWidth="1"/>
    <col min="1806" max="1806" width="10.7109375" style="27" customWidth="1"/>
    <col min="1807" max="1807" width="13" style="27" customWidth="1"/>
    <col min="1808" max="1808" width="16.7109375" style="27" customWidth="1"/>
    <col min="1809" max="2049" width="9.140625" style="27"/>
    <col min="2050" max="2050" width="35.5703125" style="27" customWidth="1"/>
    <col min="2051" max="2051" width="23" style="27" customWidth="1"/>
    <col min="2052" max="2052" width="17.7109375" style="27" customWidth="1"/>
    <col min="2053" max="2053" width="18.42578125" style="27" customWidth="1"/>
    <col min="2054" max="2055" width="13.140625" style="27" customWidth="1"/>
    <col min="2056" max="2056" width="10.7109375" style="27" customWidth="1"/>
    <col min="2057" max="2057" width="40.85546875" style="27" customWidth="1"/>
    <col min="2058" max="2058" width="34.140625" style="27" customWidth="1"/>
    <col min="2059" max="2059" width="16" style="27" customWidth="1"/>
    <col min="2060" max="2060" width="15.7109375" style="27" customWidth="1"/>
    <col min="2061" max="2061" width="17.42578125" style="27" customWidth="1"/>
    <col min="2062" max="2062" width="10.7109375" style="27" customWidth="1"/>
    <col min="2063" max="2063" width="13" style="27" customWidth="1"/>
    <col min="2064" max="2064" width="16.7109375" style="27" customWidth="1"/>
    <col min="2065" max="2305" width="9.140625" style="27"/>
    <col min="2306" max="2306" width="35.5703125" style="27" customWidth="1"/>
    <col min="2307" max="2307" width="23" style="27" customWidth="1"/>
    <col min="2308" max="2308" width="17.7109375" style="27" customWidth="1"/>
    <col min="2309" max="2309" width="18.42578125" style="27" customWidth="1"/>
    <col min="2310" max="2311" width="13.140625" style="27" customWidth="1"/>
    <col min="2312" max="2312" width="10.7109375" style="27" customWidth="1"/>
    <col min="2313" max="2313" width="40.85546875" style="27" customWidth="1"/>
    <col min="2314" max="2314" width="34.140625" style="27" customWidth="1"/>
    <col min="2315" max="2315" width="16" style="27" customWidth="1"/>
    <col min="2316" max="2316" width="15.7109375" style="27" customWidth="1"/>
    <col min="2317" max="2317" width="17.42578125" style="27" customWidth="1"/>
    <col min="2318" max="2318" width="10.7109375" style="27" customWidth="1"/>
    <col min="2319" max="2319" width="13" style="27" customWidth="1"/>
    <col min="2320" max="2320" width="16.7109375" style="27" customWidth="1"/>
    <col min="2321" max="2561" width="9.140625" style="27"/>
    <col min="2562" max="2562" width="35.5703125" style="27" customWidth="1"/>
    <col min="2563" max="2563" width="23" style="27" customWidth="1"/>
    <col min="2564" max="2564" width="17.7109375" style="27" customWidth="1"/>
    <col min="2565" max="2565" width="18.42578125" style="27" customWidth="1"/>
    <col min="2566" max="2567" width="13.140625" style="27" customWidth="1"/>
    <col min="2568" max="2568" width="10.7109375" style="27" customWidth="1"/>
    <col min="2569" max="2569" width="40.85546875" style="27" customWidth="1"/>
    <col min="2570" max="2570" width="34.140625" style="27" customWidth="1"/>
    <col min="2571" max="2571" width="16" style="27" customWidth="1"/>
    <col min="2572" max="2572" width="15.7109375" style="27" customWidth="1"/>
    <col min="2573" max="2573" width="17.42578125" style="27" customWidth="1"/>
    <col min="2574" max="2574" width="10.7109375" style="27" customWidth="1"/>
    <col min="2575" max="2575" width="13" style="27" customWidth="1"/>
    <col min="2576" max="2576" width="16.7109375" style="27" customWidth="1"/>
    <col min="2577" max="2817" width="9.140625" style="27"/>
    <col min="2818" max="2818" width="35.5703125" style="27" customWidth="1"/>
    <col min="2819" max="2819" width="23" style="27" customWidth="1"/>
    <col min="2820" max="2820" width="17.7109375" style="27" customWidth="1"/>
    <col min="2821" max="2821" width="18.42578125" style="27" customWidth="1"/>
    <col min="2822" max="2823" width="13.140625" style="27" customWidth="1"/>
    <col min="2824" max="2824" width="10.7109375" style="27" customWidth="1"/>
    <col min="2825" max="2825" width="40.85546875" style="27" customWidth="1"/>
    <col min="2826" max="2826" width="34.140625" style="27" customWidth="1"/>
    <col min="2827" max="2827" width="16" style="27" customWidth="1"/>
    <col min="2828" max="2828" width="15.7109375" style="27" customWidth="1"/>
    <col min="2829" max="2829" width="17.42578125" style="27" customWidth="1"/>
    <col min="2830" max="2830" width="10.7109375" style="27" customWidth="1"/>
    <col min="2831" max="2831" width="13" style="27" customWidth="1"/>
    <col min="2832" max="2832" width="16.7109375" style="27" customWidth="1"/>
    <col min="2833" max="3073" width="9.140625" style="27"/>
    <col min="3074" max="3074" width="35.5703125" style="27" customWidth="1"/>
    <col min="3075" max="3075" width="23" style="27" customWidth="1"/>
    <col min="3076" max="3076" width="17.7109375" style="27" customWidth="1"/>
    <col min="3077" max="3077" width="18.42578125" style="27" customWidth="1"/>
    <col min="3078" max="3079" width="13.140625" style="27" customWidth="1"/>
    <col min="3080" max="3080" width="10.7109375" style="27" customWidth="1"/>
    <col min="3081" max="3081" width="40.85546875" style="27" customWidth="1"/>
    <col min="3082" max="3082" width="34.140625" style="27" customWidth="1"/>
    <col min="3083" max="3083" width="16" style="27" customWidth="1"/>
    <col min="3084" max="3084" width="15.7109375" style="27" customWidth="1"/>
    <col min="3085" max="3085" width="17.42578125" style="27" customWidth="1"/>
    <col min="3086" max="3086" width="10.7109375" style="27" customWidth="1"/>
    <col min="3087" max="3087" width="13" style="27" customWidth="1"/>
    <col min="3088" max="3088" width="16.7109375" style="27" customWidth="1"/>
    <col min="3089" max="3329" width="9.140625" style="27"/>
    <col min="3330" max="3330" width="35.5703125" style="27" customWidth="1"/>
    <col min="3331" max="3331" width="23" style="27" customWidth="1"/>
    <col min="3332" max="3332" width="17.7109375" style="27" customWidth="1"/>
    <col min="3333" max="3333" width="18.42578125" style="27" customWidth="1"/>
    <col min="3334" max="3335" width="13.140625" style="27" customWidth="1"/>
    <col min="3336" max="3336" width="10.7109375" style="27" customWidth="1"/>
    <col min="3337" max="3337" width="40.85546875" style="27" customWidth="1"/>
    <col min="3338" max="3338" width="34.140625" style="27" customWidth="1"/>
    <col min="3339" max="3339" width="16" style="27" customWidth="1"/>
    <col min="3340" max="3340" width="15.7109375" style="27" customWidth="1"/>
    <col min="3341" max="3341" width="17.42578125" style="27" customWidth="1"/>
    <col min="3342" max="3342" width="10.7109375" style="27" customWidth="1"/>
    <col min="3343" max="3343" width="13" style="27" customWidth="1"/>
    <col min="3344" max="3344" width="16.7109375" style="27" customWidth="1"/>
    <col min="3345" max="3585" width="9.140625" style="27"/>
    <col min="3586" max="3586" width="35.5703125" style="27" customWidth="1"/>
    <col min="3587" max="3587" width="23" style="27" customWidth="1"/>
    <col min="3588" max="3588" width="17.7109375" style="27" customWidth="1"/>
    <col min="3589" max="3589" width="18.42578125" style="27" customWidth="1"/>
    <col min="3590" max="3591" width="13.140625" style="27" customWidth="1"/>
    <col min="3592" max="3592" width="10.7109375" style="27" customWidth="1"/>
    <col min="3593" max="3593" width="40.85546875" style="27" customWidth="1"/>
    <col min="3594" max="3594" width="34.140625" style="27" customWidth="1"/>
    <col min="3595" max="3595" width="16" style="27" customWidth="1"/>
    <col min="3596" max="3596" width="15.7109375" style="27" customWidth="1"/>
    <col min="3597" max="3597" width="17.42578125" style="27" customWidth="1"/>
    <col min="3598" max="3598" width="10.7109375" style="27" customWidth="1"/>
    <col min="3599" max="3599" width="13" style="27" customWidth="1"/>
    <col min="3600" max="3600" width="16.7109375" style="27" customWidth="1"/>
    <col min="3601" max="3841" width="9.140625" style="27"/>
    <col min="3842" max="3842" width="35.5703125" style="27" customWidth="1"/>
    <col min="3843" max="3843" width="23" style="27" customWidth="1"/>
    <col min="3844" max="3844" width="17.7109375" style="27" customWidth="1"/>
    <col min="3845" max="3845" width="18.42578125" style="27" customWidth="1"/>
    <col min="3846" max="3847" width="13.140625" style="27" customWidth="1"/>
    <col min="3848" max="3848" width="10.7109375" style="27" customWidth="1"/>
    <col min="3849" max="3849" width="40.85546875" style="27" customWidth="1"/>
    <col min="3850" max="3850" width="34.140625" style="27" customWidth="1"/>
    <col min="3851" max="3851" width="16" style="27" customWidth="1"/>
    <col min="3852" max="3852" width="15.7109375" style="27" customWidth="1"/>
    <col min="3853" max="3853" width="17.42578125" style="27" customWidth="1"/>
    <col min="3854" max="3854" width="10.7109375" style="27" customWidth="1"/>
    <col min="3855" max="3855" width="13" style="27" customWidth="1"/>
    <col min="3856" max="3856" width="16.7109375" style="27" customWidth="1"/>
    <col min="3857" max="4097" width="9.140625" style="27"/>
    <col min="4098" max="4098" width="35.5703125" style="27" customWidth="1"/>
    <col min="4099" max="4099" width="23" style="27" customWidth="1"/>
    <col min="4100" max="4100" width="17.7109375" style="27" customWidth="1"/>
    <col min="4101" max="4101" width="18.42578125" style="27" customWidth="1"/>
    <col min="4102" max="4103" width="13.140625" style="27" customWidth="1"/>
    <col min="4104" max="4104" width="10.7109375" style="27" customWidth="1"/>
    <col min="4105" max="4105" width="40.85546875" style="27" customWidth="1"/>
    <col min="4106" max="4106" width="34.140625" style="27" customWidth="1"/>
    <col min="4107" max="4107" width="16" style="27" customWidth="1"/>
    <col min="4108" max="4108" width="15.7109375" style="27" customWidth="1"/>
    <col min="4109" max="4109" width="17.42578125" style="27" customWidth="1"/>
    <col min="4110" max="4110" width="10.7109375" style="27" customWidth="1"/>
    <col min="4111" max="4111" width="13" style="27" customWidth="1"/>
    <col min="4112" max="4112" width="16.7109375" style="27" customWidth="1"/>
    <col min="4113" max="4353" width="9.140625" style="27"/>
    <col min="4354" max="4354" width="35.5703125" style="27" customWidth="1"/>
    <col min="4355" max="4355" width="23" style="27" customWidth="1"/>
    <col min="4356" max="4356" width="17.7109375" style="27" customWidth="1"/>
    <col min="4357" max="4357" width="18.42578125" style="27" customWidth="1"/>
    <col min="4358" max="4359" width="13.140625" style="27" customWidth="1"/>
    <col min="4360" max="4360" width="10.7109375" style="27" customWidth="1"/>
    <col min="4361" max="4361" width="40.85546875" style="27" customWidth="1"/>
    <col min="4362" max="4362" width="34.140625" style="27" customWidth="1"/>
    <col min="4363" max="4363" width="16" style="27" customWidth="1"/>
    <col min="4364" max="4364" width="15.7109375" style="27" customWidth="1"/>
    <col min="4365" max="4365" width="17.42578125" style="27" customWidth="1"/>
    <col min="4366" max="4366" width="10.7109375" style="27" customWidth="1"/>
    <col min="4367" max="4367" width="13" style="27" customWidth="1"/>
    <col min="4368" max="4368" width="16.7109375" style="27" customWidth="1"/>
    <col min="4369" max="4609" width="9.140625" style="27"/>
    <col min="4610" max="4610" width="35.5703125" style="27" customWidth="1"/>
    <col min="4611" max="4611" width="23" style="27" customWidth="1"/>
    <col min="4612" max="4612" width="17.7109375" style="27" customWidth="1"/>
    <col min="4613" max="4613" width="18.42578125" style="27" customWidth="1"/>
    <col min="4614" max="4615" width="13.140625" style="27" customWidth="1"/>
    <col min="4616" max="4616" width="10.7109375" style="27" customWidth="1"/>
    <col min="4617" max="4617" width="40.85546875" style="27" customWidth="1"/>
    <col min="4618" max="4618" width="34.140625" style="27" customWidth="1"/>
    <col min="4619" max="4619" width="16" style="27" customWidth="1"/>
    <col min="4620" max="4620" width="15.7109375" style="27" customWidth="1"/>
    <col min="4621" max="4621" width="17.42578125" style="27" customWidth="1"/>
    <col min="4622" max="4622" width="10.7109375" style="27" customWidth="1"/>
    <col min="4623" max="4623" width="13" style="27" customWidth="1"/>
    <col min="4624" max="4624" width="16.7109375" style="27" customWidth="1"/>
    <col min="4625" max="4865" width="9.140625" style="27"/>
    <col min="4866" max="4866" width="35.5703125" style="27" customWidth="1"/>
    <col min="4867" max="4867" width="23" style="27" customWidth="1"/>
    <col min="4868" max="4868" width="17.7109375" style="27" customWidth="1"/>
    <col min="4869" max="4869" width="18.42578125" style="27" customWidth="1"/>
    <col min="4870" max="4871" width="13.140625" style="27" customWidth="1"/>
    <col min="4872" max="4872" width="10.7109375" style="27" customWidth="1"/>
    <col min="4873" max="4873" width="40.85546875" style="27" customWidth="1"/>
    <col min="4874" max="4874" width="34.140625" style="27" customWidth="1"/>
    <col min="4875" max="4875" width="16" style="27" customWidth="1"/>
    <col min="4876" max="4876" width="15.7109375" style="27" customWidth="1"/>
    <col min="4877" max="4877" width="17.42578125" style="27" customWidth="1"/>
    <col min="4878" max="4878" width="10.7109375" style="27" customWidth="1"/>
    <col min="4879" max="4879" width="13" style="27" customWidth="1"/>
    <col min="4880" max="4880" width="16.7109375" style="27" customWidth="1"/>
    <col min="4881" max="5121" width="9.140625" style="27"/>
    <col min="5122" max="5122" width="35.5703125" style="27" customWidth="1"/>
    <col min="5123" max="5123" width="23" style="27" customWidth="1"/>
    <col min="5124" max="5124" width="17.7109375" style="27" customWidth="1"/>
    <col min="5125" max="5125" width="18.42578125" style="27" customWidth="1"/>
    <col min="5126" max="5127" width="13.140625" style="27" customWidth="1"/>
    <col min="5128" max="5128" width="10.7109375" style="27" customWidth="1"/>
    <col min="5129" max="5129" width="40.85546875" style="27" customWidth="1"/>
    <col min="5130" max="5130" width="34.140625" style="27" customWidth="1"/>
    <col min="5131" max="5131" width="16" style="27" customWidth="1"/>
    <col min="5132" max="5132" width="15.7109375" style="27" customWidth="1"/>
    <col min="5133" max="5133" width="17.42578125" style="27" customWidth="1"/>
    <col min="5134" max="5134" width="10.7109375" style="27" customWidth="1"/>
    <col min="5135" max="5135" width="13" style="27" customWidth="1"/>
    <col min="5136" max="5136" width="16.7109375" style="27" customWidth="1"/>
    <col min="5137" max="5377" width="9.140625" style="27"/>
    <col min="5378" max="5378" width="35.5703125" style="27" customWidth="1"/>
    <col min="5379" max="5379" width="23" style="27" customWidth="1"/>
    <col min="5380" max="5380" width="17.7109375" style="27" customWidth="1"/>
    <col min="5381" max="5381" width="18.42578125" style="27" customWidth="1"/>
    <col min="5382" max="5383" width="13.140625" style="27" customWidth="1"/>
    <col min="5384" max="5384" width="10.7109375" style="27" customWidth="1"/>
    <col min="5385" max="5385" width="40.85546875" style="27" customWidth="1"/>
    <col min="5386" max="5386" width="34.140625" style="27" customWidth="1"/>
    <col min="5387" max="5387" width="16" style="27" customWidth="1"/>
    <col min="5388" max="5388" width="15.7109375" style="27" customWidth="1"/>
    <col min="5389" max="5389" width="17.42578125" style="27" customWidth="1"/>
    <col min="5390" max="5390" width="10.7109375" style="27" customWidth="1"/>
    <col min="5391" max="5391" width="13" style="27" customWidth="1"/>
    <col min="5392" max="5392" width="16.7109375" style="27" customWidth="1"/>
    <col min="5393" max="5633" width="9.140625" style="27"/>
    <col min="5634" max="5634" width="35.5703125" style="27" customWidth="1"/>
    <col min="5635" max="5635" width="23" style="27" customWidth="1"/>
    <col min="5636" max="5636" width="17.7109375" style="27" customWidth="1"/>
    <col min="5637" max="5637" width="18.42578125" style="27" customWidth="1"/>
    <col min="5638" max="5639" width="13.140625" style="27" customWidth="1"/>
    <col min="5640" max="5640" width="10.7109375" style="27" customWidth="1"/>
    <col min="5641" max="5641" width="40.85546875" style="27" customWidth="1"/>
    <col min="5642" max="5642" width="34.140625" style="27" customWidth="1"/>
    <col min="5643" max="5643" width="16" style="27" customWidth="1"/>
    <col min="5644" max="5644" width="15.7109375" style="27" customWidth="1"/>
    <col min="5645" max="5645" width="17.42578125" style="27" customWidth="1"/>
    <col min="5646" max="5646" width="10.7109375" style="27" customWidth="1"/>
    <col min="5647" max="5647" width="13" style="27" customWidth="1"/>
    <col min="5648" max="5648" width="16.7109375" style="27" customWidth="1"/>
    <col min="5649" max="5889" width="9.140625" style="27"/>
    <col min="5890" max="5890" width="35.5703125" style="27" customWidth="1"/>
    <col min="5891" max="5891" width="23" style="27" customWidth="1"/>
    <col min="5892" max="5892" width="17.7109375" style="27" customWidth="1"/>
    <col min="5893" max="5893" width="18.42578125" style="27" customWidth="1"/>
    <col min="5894" max="5895" width="13.140625" style="27" customWidth="1"/>
    <col min="5896" max="5896" width="10.7109375" style="27" customWidth="1"/>
    <col min="5897" max="5897" width="40.85546875" style="27" customWidth="1"/>
    <col min="5898" max="5898" width="34.140625" style="27" customWidth="1"/>
    <col min="5899" max="5899" width="16" style="27" customWidth="1"/>
    <col min="5900" max="5900" width="15.7109375" style="27" customWidth="1"/>
    <col min="5901" max="5901" width="17.42578125" style="27" customWidth="1"/>
    <col min="5902" max="5902" width="10.7109375" style="27" customWidth="1"/>
    <col min="5903" max="5903" width="13" style="27" customWidth="1"/>
    <col min="5904" max="5904" width="16.7109375" style="27" customWidth="1"/>
    <col min="5905" max="6145" width="9.140625" style="27"/>
    <col min="6146" max="6146" width="35.5703125" style="27" customWidth="1"/>
    <col min="6147" max="6147" width="23" style="27" customWidth="1"/>
    <col min="6148" max="6148" width="17.7109375" style="27" customWidth="1"/>
    <col min="6149" max="6149" width="18.42578125" style="27" customWidth="1"/>
    <col min="6150" max="6151" width="13.140625" style="27" customWidth="1"/>
    <col min="6152" max="6152" width="10.7109375" style="27" customWidth="1"/>
    <col min="6153" max="6153" width="40.85546875" style="27" customWidth="1"/>
    <col min="6154" max="6154" width="34.140625" style="27" customWidth="1"/>
    <col min="6155" max="6155" width="16" style="27" customWidth="1"/>
    <col min="6156" max="6156" width="15.7109375" style="27" customWidth="1"/>
    <col min="6157" max="6157" width="17.42578125" style="27" customWidth="1"/>
    <col min="6158" max="6158" width="10.7109375" style="27" customWidth="1"/>
    <col min="6159" max="6159" width="13" style="27" customWidth="1"/>
    <col min="6160" max="6160" width="16.7109375" style="27" customWidth="1"/>
    <col min="6161" max="6401" width="9.140625" style="27"/>
    <col min="6402" max="6402" width="35.5703125" style="27" customWidth="1"/>
    <col min="6403" max="6403" width="23" style="27" customWidth="1"/>
    <col min="6404" max="6404" width="17.7109375" style="27" customWidth="1"/>
    <col min="6405" max="6405" width="18.42578125" style="27" customWidth="1"/>
    <col min="6406" max="6407" width="13.140625" style="27" customWidth="1"/>
    <col min="6408" max="6408" width="10.7109375" style="27" customWidth="1"/>
    <col min="6409" max="6409" width="40.85546875" style="27" customWidth="1"/>
    <col min="6410" max="6410" width="34.140625" style="27" customWidth="1"/>
    <col min="6411" max="6411" width="16" style="27" customWidth="1"/>
    <col min="6412" max="6412" width="15.7109375" style="27" customWidth="1"/>
    <col min="6413" max="6413" width="17.42578125" style="27" customWidth="1"/>
    <col min="6414" max="6414" width="10.7109375" style="27" customWidth="1"/>
    <col min="6415" max="6415" width="13" style="27" customWidth="1"/>
    <col min="6416" max="6416" width="16.7109375" style="27" customWidth="1"/>
    <col min="6417" max="6657" width="9.140625" style="27"/>
    <col min="6658" max="6658" width="35.5703125" style="27" customWidth="1"/>
    <col min="6659" max="6659" width="23" style="27" customWidth="1"/>
    <col min="6660" max="6660" width="17.7109375" style="27" customWidth="1"/>
    <col min="6661" max="6661" width="18.42578125" style="27" customWidth="1"/>
    <col min="6662" max="6663" width="13.140625" style="27" customWidth="1"/>
    <col min="6664" max="6664" width="10.7109375" style="27" customWidth="1"/>
    <col min="6665" max="6665" width="40.85546875" style="27" customWidth="1"/>
    <col min="6666" max="6666" width="34.140625" style="27" customWidth="1"/>
    <col min="6667" max="6667" width="16" style="27" customWidth="1"/>
    <col min="6668" max="6668" width="15.7109375" style="27" customWidth="1"/>
    <col min="6669" max="6669" width="17.42578125" style="27" customWidth="1"/>
    <col min="6670" max="6670" width="10.7109375" style="27" customWidth="1"/>
    <col min="6671" max="6671" width="13" style="27" customWidth="1"/>
    <col min="6672" max="6672" width="16.7109375" style="27" customWidth="1"/>
    <col min="6673" max="6913" width="9.140625" style="27"/>
    <col min="6914" max="6914" width="35.5703125" style="27" customWidth="1"/>
    <col min="6915" max="6915" width="23" style="27" customWidth="1"/>
    <col min="6916" max="6916" width="17.7109375" style="27" customWidth="1"/>
    <col min="6917" max="6917" width="18.42578125" style="27" customWidth="1"/>
    <col min="6918" max="6919" width="13.140625" style="27" customWidth="1"/>
    <col min="6920" max="6920" width="10.7109375" style="27" customWidth="1"/>
    <col min="6921" max="6921" width="40.85546875" style="27" customWidth="1"/>
    <col min="6922" max="6922" width="34.140625" style="27" customWidth="1"/>
    <col min="6923" max="6923" width="16" style="27" customWidth="1"/>
    <col min="6924" max="6924" width="15.7109375" style="27" customWidth="1"/>
    <col min="6925" max="6925" width="17.42578125" style="27" customWidth="1"/>
    <col min="6926" max="6926" width="10.7109375" style="27" customWidth="1"/>
    <col min="6927" max="6927" width="13" style="27" customWidth="1"/>
    <col min="6928" max="6928" width="16.7109375" style="27" customWidth="1"/>
    <col min="6929" max="7169" width="9.140625" style="27"/>
    <col min="7170" max="7170" width="35.5703125" style="27" customWidth="1"/>
    <col min="7171" max="7171" width="23" style="27" customWidth="1"/>
    <col min="7172" max="7172" width="17.7109375" style="27" customWidth="1"/>
    <col min="7173" max="7173" width="18.42578125" style="27" customWidth="1"/>
    <col min="7174" max="7175" width="13.140625" style="27" customWidth="1"/>
    <col min="7176" max="7176" width="10.7109375" style="27" customWidth="1"/>
    <col min="7177" max="7177" width="40.85546875" style="27" customWidth="1"/>
    <col min="7178" max="7178" width="34.140625" style="27" customWidth="1"/>
    <col min="7179" max="7179" width="16" style="27" customWidth="1"/>
    <col min="7180" max="7180" width="15.7109375" style="27" customWidth="1"/>
    <col min="7181" max="7181" width="17.42578125" style="27" customWidth="1"/>
    <col min="7182" max="7182" width="10.7109375" style="27" customWidth="1"/>
    <col min="7183" max="7183" width="13" style="27" customWidth="1"/>
    <col min="7184" max="7184" width="16.7109375" style="27" customWidth="1"/>
    <col min="7185" max="7425" width="9.140625" style="27"/>
    <col min="7426" max="7426" width="35.5703125" style="27" customWidth="1"/>
    <col min="7427" max="7427" width="23" style="27" customWidth="1"/>
    <col min="7428" max="7428" width="17.7109375" style="27" customWidth="1"/>
    <col min="7429" max="7429" width="18.42578125" style="27" customWidth="1"/>
    <col min="7430" max="7431" width="13.140625" style="27" customWidth="1"/>
    <col min="7432" max="7432" width="10.7109375" style="27" customWidth="1"/>
    <col min="7433" max="7433" width="40.85546875" style="27" customWidth="1"/>
    <col min="7434" max="7434" width="34.140625" style="27" customWidth="1"/>
    <col min="7435" max="7435" width="16" style="27" customWidth="1"/>
    <col min="7436" max="7436" width="15.7109375" style="27" customWidth="1"/>
    <col min="7437" max="7437" width="17.42578125" style="27" customWidth="1"/>
    <col min="7438" max="7438" width="10.7109375" style="27" customWidth="1"/>
    <col min="7439" max="7439" width="13" style="27" customWidth="1"/>
    <col min="7440" max="7440" width="16.7109375" style="27" customWidth="1"/>
    <col min="7441" max="7681" width="9.140625" style="27"/>
    <col min="7682" max="7682" width="35.5703125" style="27" customWidth="1"/>
    <col min="7683" max="7683" width="23" style="27" customWidth="1"/>
    <col min="7684" max="7684" width="17.7109375" style="27" customWidth="1"/>
    <col min="7685" max="7685" width="18.42578125" style="27" customWidth="1"/>
    <col min="7686" max="7687" width="13.140625" style="27" customWidth="1"/>
    <col min="7688" max="7688" width="10.7109375" style="27" customWidth="1"/>
    <col min="7689" max="7689" width="40.85546875" style="27" customWidth="1"/>
    <col min="7690" max="7690" width="34.140625" style="27" customWidth="1"/>
    <col min="7691" max="7691" width="16" style="27" customWidth="1"/>
    <col min="7692" max="7692" width="15.7109375" style="27" customWidth="1"/>
    <col min="7693" max="7693" width="17.42578125" style="27" customWidth="1"/>
    <col min="7694" max="7694" width="10.7109375" style="27" customWidth="1"/>
    <col min="7695" max="7695" width="13" style="27" customWidth="1"/>
    <col min="7696" max="7696" width="16.7109375" style="27" customWidth="1"/>
    <col min="7697" max="7937" width="9.140625" style="27"/>
    <col min="7938" max="7938" width="35.5703125" style="27" customWidth="1"/>
    <col min="7939" max="7939" width="23" style="27" customWidth="1"/>
    <col min="7940" max="7940" width="17.7109375" style="27" customWidth="1"/>
    <col min="7941" max="7941" width="18.42578125" style="27" customWidth="1"/>
    <col min="7942" max="7943" width="13.140625" style="27" customWidth="1"/>
    <col min="7944" max="7944" width="10.7109375" style="27" customWidth="1"/>
    <col min="7945" max="7945" width="40.85546875" style="27" customWidth="1"/>
    <col min="7946" max="7946" width="34.140625" style="27" customWidth="1"/>
    <col min="7947" max="7947" width="16" style="27" customWidth="1"/>
    <col min="7948" max="7948" width="15.7109375" style="27" customWidth="1"/>
    <col min="7949" max="7949" width="17.42578125" style="27" customWidth="1"/>
    <col min="7950" max="7950" width="10.7109375" style="27" customWidth="1"/>
    <col min="7951" max="7951" width="13" style="27" customWidth="1"/>
    <col min="7952" max="7952" width="16.7109375" style="27" customWidth="1"/>
    <col min="7953" max="8193" width="9.140625" style="27"/>
    <col min="8194" max="8194" width="35.5703125" style="27" customWidth="1"/>
    <col min="8195" max="8195" width="23" style="27" customWidth="1"/>
    <col min="8196" max="8196" width="17.7109375" style="27" customWidth="1"/>
    <col min="8197" max="8197" width="18.42578125" style="27" customWidth="1"/>
    <col min="8198" max="8199" width="13.140625" style="27" customWidth="1"/>
    <col min="8200" max="8200" width="10.7109375" style="27" customWidth="1"/>
    <col min="8201" max="8201" width="40.85546875" style="27" customWidth="1"/>
    <col min="8202" max="8202" width="34.140625" style="27" customWidth="1"/>
    <col min="8203" max="8203" width="16" style="27" customWidth="1"/>
    <col min="8204" max="8204" width="15.7109375" style="27" customWidth="1"/>
    <col min="8205" max="8205" width="17.42578125" style="27" customWidth="1"/>
    <col min="8206" max="8206" width="10.7109375" style="27" customWidth="1"/>
    <col min="8207" max="8207" width="13" style="27" customWidth="1"/>
    <col min="8208" max="8208" width="16.7109375" style="27" customWidth="1"/>
    <col min="8209" max="8449" width="9.140625" style="27"/>
    <col min="8450" max="8450" width="35.5703125" style="27" customWidth="1"/>
    <col min="8451" max="8451" width="23" style="27" customWidth="1"/>
    <col min="8452" max="8452" width="17.7109375" style="27" customWidth="1"/>
    <col min="8453" max="8453" width="18.42578125" style="27" customWidth="1"/>
    <col min="8454" max="8455" width="13.140625" style="27" customWidth="1"/>
    <col min="8456" max="8456" width="10.7109375" style="27" customWidth="1"/>
    <col min="8457" max="8457" width="40.85546875" style="27" customWidth="1"/>
    <col min="8458" max="8458" width="34.140625" style="27" customWidth="1"/>
    <col min="8459" max="8459" width="16" style="27" customWidth="1"/>
    <col min="8460" max="8460" width="15.7109375" style="27" customWidth="1"/>
    <col min="8461" max="8461" width="17.42578125" style="27" customWidth="1"/>
    <col min="8462" max="8462" width="10.7109375" style="27" customWidth="1"/>
    <col min="8463" max="8463" width="13" style="27" customWidth="1"/>
    <col min="8464" max="8464" width="16.7109375" style="27" customWidth="1"/>
    <col min="8465" max="8705" width="9.140625" style="27"/>
    <col min="8706" max="8706" width="35.5703125" style="27" customWidth="1"/>
    <col min="8707" max="8707" width="23" style="27" customWidth="1"/>
    <col min="8708" max="8708" width="17.7109375" style="27" customWidth="1"/>
    <col min="8709" max="8709" width="18.42578125" style="27" customWidth="1"/>
    <col min="8710" max="8711" width="13.140625" style="27" customWidth="1"/>
    <col min="8712" max="8712" width="10.7109375" style="27" customWidth="1"/>
    <col min="8713" max="8713" width="40.85546875" style="27" customWidth="1"/>
    <col min="8714" max="8714" width="34.140625" style="27" customWidth="1"/>
    <col min="8715" max="8715" width="16" style="27" customWidth="1"/>
    <col min="8716" max="8716" width="15.7109375" style="27" customWidth="1"/>
    <col min="8717" max="8717" width="17.42578125" style="27" customWidth="1"/>
    <col min="8718" max="8718" width="10.7109375" style="27" customWidth="1"/>
    <col min="8719" max="8719" width="13" style="27" customWidth="1"/>
    <col min="8720" max="8720" width="16.7109375" style="27" customWidth="1"/>
    <col min="8721" max="8961" width="9.140625" style="27"/>
    <col min="8962" max="8962" width="35.5703125" style="27" customWidth="1"/>
    <col min="8963" max="8963" width="23" style="27" customWidth="1"/>
    <col min="8964" max="8964" width="17.7109375" style="27" customWidth="1"/>
    <col min="8965" max="8965" width="18.42578125" style="27" customWidth="1"/>
    <col min="8966" max="8967" width="13.140625" style="27" customWidth="1"/>
    <col min="8968" max="8968" width="10.7109375" style="27" customWidth="1"/>
    <col min="8969" max="8969" width="40.85546875" style="27" customWidth="1"/>
    <col min="8970" max="8970" width="34.140625" style="27" customWidth="1"/>
    <col min="8971" max="8971" width="16" style="27" customWidth="1"/>
    <col min="8972" max="8972" width="15.7109375" style="27" customWidth="1"/>
    <col min="8973" max="8973" width="17.42578125" style="27" customWidth="1"/>
    <col min="8974" max="8974" width="10.7109375" style="27" customWidth="1"/>
    <col min="8975" max="8975" width="13" style="27" customWidth="1"/>
    <col min="8976" max="8976" width="16.7109375" style="27" customWidth="1"/>
    <col min="8977" max="9217" width="9.140625" style="27"/>
    <col min="9218" max="9218" width="35.5703125" style="27" customWidth="1"/>
    <col min="9219" max="9219" width="23" style="27" customWidth="1"/>
    <col min="9220" max="9220" width="17.7109375" style="27" customWidth="1"/>
    <col min="9221" max="9221" width="18.42578125" style="27" customWidth="1"/>
    <col min="9222" max="9223" width="13.140625" style="27" customWidth="1"/>
    <col min="9224" max="9224" width="10.7109375" style="27" customWidth="1"/>
    <col min="9225" max="9225" width="40.85546875" style="27" customWidth="1"/>
    <col min="9226" max="9226" width="34.140625" style="27" customWidth="1"/>
    <col min="9227" max="9227" width="16" style="27" customWidth="1"/>
    <col min="9228" max="9228" width="15.7109375" style="27" customWidth="1"/>
    <col min="9229" max="9229" width="17.42578125" style="27" customWidth="1"/>
    <col min="9230" max="9230" width="10.7109375" style="27" customWidth="1"/>
    <col min="9231" max="9231" width="13" style="27" customWidth="1"/>
    <col min="9232" max="9232" width="16.7109375" style="27" customWidth="1"/>
    <col min="9233" max="9473" width="9.140625" style="27"/>
    <col min="9474" max="9474" width="35.5703125" style="27" customWidth="1"/>
    <col min="9475" max="9475" width="23" style="27" customWidth="1"/>
    <col min="9476" max="9476" width="17.7109375" style="27" customWidth="1"/>
    <col min="9477" max="9477" width="18.42578125" style="27" customWidth="1"/>
    <col min="9478" max="9479" width="13.140625" style="27" customWidth="1"/>
    <col min="9480" max="9480" width="10.7109375" style="27" customWidth="1"/>
    <col min="9481" max="9481" width="40.85546875" style="27" customWidth="1"/>
    <col min="9482" max="9482" width="34.140625" style="27" customWidth="1"/>
    <col min="9483" max="9483" width="16" style="27" customWidth="1"/>
    <col min="9484" max="9484" width="15.7109375" style="27" customWidth="1"/>
    <col min="9485" max="9485" width="17.42578125" style="27" customWidth="1"/>
    <col min="9486" max="9486" width="10.7109375" style="27" customWidth="1"/>
    <col min="9487" max="9487" width="13" style="27" customWidth="1"/>
    <col min="9488" max="9488" width="16.7109375" style="27" customWidth="1"/>
    <col min="9489" max="9729" width="9.140625" style="27"/>
    <col min="9730" max="9730" width="35.5703125" style="27" customWidth="1"/>
    <col min="9731" max="9731" width="23" style="27" customWidth="1"/>
    <col min="9732" max="9732" width="17.7109375" style="27" customWidth="1"/>
    <col min="9733" max="9733" width="18.42578125" style="27" customWidth="1"/>
    <col min="9734" max="9735" width="13.140625" style="27" customWidth="1"/>
    <col min="9736" max="9736" width="10.7109375" style="27" customWidth="1"/>
    <col min="9737" max="9737" width="40.85546875" style="27" customWidth="1"/>
    <col min="9738" max="9738" width="34.140625" style="27" customWidth="1"/>
    <col min="9739" max="9739" width="16" style="27" customWidth="1"/>
    <col min="9740" max="9740" width="15.7109375" style="27" customWidth="1"/>
    <col min="9741" max="9741" width="17.42578125" style="27" customWidth="1"/>
    <col min="9742" max="9742" width="10.7109375" style="27" customWidth="1"/>
    <col min="9743" max="9743" width="13" style="27" customWidth="1"/>
    <col min="9744" max="9744" width="16.7109375" style="27" customWidth="1"/>
    <col min="9745" max="9985" width="9.140625" style="27"/>
    <col min="9986" max="9986" width="35.5703125" style="27" customWidth="1"/>
    <col min="9987" max="9987" width="23" style="27" customWidth="1"/>
    <col min="9988" max="9988" width="17.7109375" style="27" customWidth="1"/>
    <col min="9989" max="9989" width="18.42578125" style="27" customWidth="1"/>
    <col min="9990" max="9991" width="13.140625" style="27" customWidth="1"/>
    <col min="9992" max="9992" width="10.7109375" style="27" customWidth="1"/>
    <col min="9993" max="9993" width="40.85546875" style="27" customWidth="1"/>
    <col min="9994" max="9994" width="34.140625" style="27" customWidth="1"/>
    <col min="9995" max="9995" width="16" style="27" customWidth="1"/>
    <col min="9996" max="9996" width="15.7109375" style="27" customWidth="1"/>
    <col min="9997" max="9997" width="17.42578125" style="27" customWidth="1"/>
    <col min="9998" max="9998" width="10.7109375" style="27" customWidth="1"/>
    <col min="9999" max="9999" width="13" style="27" customWidth="1"/>
    <col min="10000" max="10000" width="16.7109375" style="27" customWidth="1"/>
    <col min="10001" max="10241" width="9.140625" style="27"/>
    <col min="10242" max="10242" width="35.5703125" style="27" customWidth="1"/>
    <col min="10243" max="10243" width="23" style="27" customWidth="1"/>
    <col min="10244" max="10244" width="17.7109375" style="27" customWidth="1"/>
    <col min="10245" max="10245" width="18.42578125" style="27" customWidth="1"/>
    <col min="10246" max="10247" width="13.140625" style="27" customWidth="1"/>
    <col min="10248" max="10248" width="10.7109375" style="27" customWidth="1"/>
    <col min="10249" max="10249" width="40.85546875" style="27" customWidth="1"/>
    <col min="10250" max="10250" width="34.140625" style="27" customWidth="1"/>
    <col min="10251" max="10251" width="16" style="27" customWidth="1"/>
    <col min="10252" max="10252" width="15.7109375" style="27" customWidth="1"/>
    <col min="10253" max="10253" width="17.42578125" style="27" customWidth="1"/>
    <col min="10254" max="10254" width="10.7109375" style="27" customWidth="1"/>
    <col min="10255" max="10255" width="13" style="27" customWidth="1"/>
    <col min="10256" max="10256" width="16.7109375" style="27" customWidth="1"/>
    <col min="10257" max="10497" width="9.140625" style="27"/>
    <col min="10498" max="10498" width="35.5703125" style="27" customWidth="1"/>
    <col min="10499" max="10499" width="23" style="27" customWidth="1"/>
    <col min="10500" max="10500" width="17.7109375" style="27" customWidth="1"/>
    <col min="10501" max="10501" width="18.42578125" style="27" customWidth="1"/>
    <col min="10502" max="10503" width="13.140625" style="27" customWidth="1"/>
    <col min="10504" max="10504" width="10.7109375" style="27" customWidth="1"/>
    <col min="10505" max="10505" width="40.85546875" style="27" customWidth="1"/>
    <col min="10506" max="10506" width="34.140625" style="27" customWidth="1"/>
    <col min="10507" max="10507" width="16" style="27" customWidth="1"/>
    <col min="10508" max="10508" width="15.7109375" style="27" customWidth="1"/>
    <col min="10509" max="10509" width="17.42578125" style="27" customWidth="1"/>
    <col min="10510" max="10510" width="10.7109375" style="27" customWidth="1"/>
    <col min="10511" max="10511" width="13" style="27" customWidth="1"/>
    <col min="10512" max="10512" width="16.7109375" style="27" customWidth="1"/>
    <col min="10513" max="10753" width="9.140625" style="27"/>
    <col min="10754" max="10754" width="35.5703125" style="27" customWidth="1"/>
    <col min="10755" max="10755" width="23" style="27" customWidth="1"/>
    <col min="10756" max="10756" width="17.7109375" style="27" customWidth="1"/>
    <col min="10757" max="10757" width="18.42578125" style="27" customWidth="1"/>
    <col min="10758" max="10759" width="13.140625" style="27" customWidth="1"/>
    <col min="10760" max="10760" width="10.7109375" style="27" customWidth="1"/>
    <col min="10761" max="10761" width="40.85546875" style="27" customWidth="1"/>
    <col min="10762" max="10762" width="34.140625" style="27" customWidth="1"/>
    <col min="10763" max="10763" width="16" style="27" customWidth="1"/>
    <col min="10764" max="10764" width="15.7109375" style="27" customWidth="1"/>
    <col min="10765" max="10765" width="17.42578125" style="27" customWidth="1"/>
    <col min="10766" max="10766" width="10.7109375" style="27" customWidth="1"/>
    <col min="10767" max="10767" width="13" style="27" customWidth="1"/>
    <col min="10768" max="10768" width="16.7109375" style="27" customWidth="1"/>
    <col min="10769" max="11009" width="9.140625" style="27"/>
    <col min="11010" max="11010" width="35.5703125" style="27" customWidth="1"/>
    <col min="11011" max="11011" width="23" style="27" customWidth="1"/>
    <col min="11012" max="11012" width="17.7109375" style="27" customWidth="1"/>
    <col min="11013" max="11013" width="18.42578125" style="27" customWidth="1"/>
    <col min="11014" max="11015" width="13.140625" style="27" customWidth="1"/>
    <col min="11016" max="11016" width="10.7109375" style="27" customWidth="1"/>
    <col min="11017" max="11017" width="40.85546875" style="27" customWidth="1"/>
    <col min="11018" max="11018" width="34.140625" style="27" customWidth="1"/>
    <col min="11019" max="11019" width="16" style="27" customWidth="1"/>
    <col min="11020" max="11020" width="15.7109375" style="27" customWidth="1"/>
    <col min="11021" max="11021" width="17.42578125" style="27" customWidth="1"/>
    <col min="11022" max="11022" width="10.7109375" style="27" customWidth="1"/>
    <col min="11023" max="11023" width="13" style="27" customWidth="1"/>
    <col min="11024" max="11024" width="16.7109375" style="27" customWidth="1"/>
    <col min="11025" max="11265" width="9.140625" style="27"/>
    <col min="11266" max="11266" width="35.5703125" style="27" customWidth="1"/>
    <col min="11267" max="11267" width="23" style="27" customWidth="1"/>
    <col min="11268" max="11268" width="17.7109375" style="27" customWidth="1"/>
    <col min="11269" max="11269" width="18.42578125" style="27" customWidth="1"/>
    <col min="11270" max="11271" width="13.140625" style="27" customWidth="1"/>
    <col min="11272" max="11272" width="10.7109375" style="27" customWidth="1"/>
    <col min="11273" max="11273" width="40.85546875" style="27" customWidth="1"/>
    <col min="11274" max="11274" width="34.140625" style="27" customWidth="1"/>
    <col min="11275" max="11275" width="16" style="27" customWidth="1"/>
    <col min="11276" max="11276" width="15.7109375" style="27" customWidth="1"/>
    <col min="11277" max="11277" width="17.42578125" style="27" customWidth="1"/>
    <col min="11278" max="11278" width="10.7109375" style="27" customWidth="1"/>
    <col min="11279" max="11279" width="13" style="27" customWidth="1"/>
    <col min="11280" max="11280" width="16.7109375" style="27" customWidth="1"/>
    <col min="11281" max="11521" width="9.140625" style="27"/>
    <col min="11522" max="11522" width="35.5703125" style="27" customWidth="1"/>
    <col min="11523" max="11523" width="23" style="27" customWidth="1"/>
    <col min="11524" max="11524" width="17.7109375" style="27" customWidth="1"/>
    <col min="11525" max="11525" width="18.42578125" style="27" customWidth="1"/>
    <col min="11526" max="11527" width="13.140625" style="27" customWidth="1"/>
    <col min="11528" max="11528" width="10.7109375" style="27" customWidth="1"/>
    <col min="11529" max="11529" width="40.85546875" style="27" customWidth="1"/>
    <col min="11530" max="11530" width="34.140625" style="27" customWidth="1"/>
    <col min="11531" max="11531" width="16" style="27" customWidth="1"/>
    <col min="11532" max="11532" width="15.7109375" style="27" customWidth="1"/>
    <col min="11533" max="11533" width="17.42578125" style="27" customWidth="1"/>
    <col min="11534" max="11534" width="10.7109375" style="27" customWidth="1"/>
    <col min="11535" max="11535" width="13" style="27" customWidth="1"/>
    <col min="11536" max="11536" width="16.7109375" style="27" customWidth="1"/>
    <col min="11537" max="11777" width="9.140625" style="27"/>
    <col min="11778" max="11778" width="35.5703125" style="27" customWidth="1"/>
    <col min="11779" max="11779" width="23" style="27" customWidth="1"/>
    <col min="11780" max="11780" width="17.7109375" style="27" customWidth="1"/>
    <col min="11781" max="11781" width="18.42578125" style="27" customWidth="1"/>
    <col min="11782" max="11783" width="13.140625" style="27" customWidth="1"/>
    <col min="11784" max="11784" width="10.7109375" style="27" customWidth="1"/>
    <col min="11785" max="11785" width="40.85546875" style="27" customWidth="1"/>
    <col min="11786" max="11786" width="34.140625" style="27" customWidth="1"/>
    <col min="11787" max="11787" width="16" style="27" customWidth="1"/>
    <col min="11788" max="11788" width="15.7109375" style="27" customWidth="1"/>
    <col min="11789" max="11789" width="17.42578125" style="27" customWidth="1"/>
    <col min="11790" max="11790" width="10.7109375" style="27" customWidth="1"/>
    <col min="11791" max="11791" width="13" style="27" customWidth="1"/>
    <col min="11792" max="11792" width="16.7109375" style="27" customWidth="1"/>
    <col min="11793" max="12033" width="9.140625" style="27"/>
    <col min="12034" max="12034" width="35.5703125" style="27" customWidth="1"/>
    <col min="12035" max="12035" width="23" style="27" customWidth="1"/>
    <col min="12036" max="12036" width="17.7109375" style="27" customWidth="1"/>
    <col min="12037" max="12037" width="18.42578125" style="27" customWidth="1"/>
    <col min="12038" max="12039" width="13.140625" style="27" customWidth="1"/>
    <col min="12040" max="12040" width="10.7109375" style="27" customWidth="1"/>
    <col min="12041" max="12041" width="40.85546875" style="27" customWidth="1"/>
    <col min="12042" max="12042" width="34.140625" style="27" customWidth="1"/>
    <col min="12043" max="12043" width="16" style="27" customWidth="1"/>
    <col min="12044" max="12044" width="15.7109375" style="27" customWidth="1"/>
    <col min="12045" max="12045" width="17.42578125" style="27" customWidth="1"/>
    <col min="12046" max="12046" width="10.7109375" style="27" customWidth="1"/>
    <col min="12047" max="12047" width="13" style="27" customWidth="1"/>
    <col min="12048" max="12048" width="16.7109375" style="27" customWidth="1"/>
    <col min="12049" max="12289" width="9.140625" style="27"/>
    <col min="12290" max="12290" width="35.5703125" style="27" customWidth="1"/>
    <col min="12291" max="12291" width="23" style="27" customWidth="1"/>
    <col min="12292" max="12292" width="17.7109375" style="27" customWidth="1"/>
    <col min="12293" max="12293" width="18.42578125" style="27" customWidth="1"/>
    <col min="12294" max="12295" width="13.140625" style="27" customWidth="1"/>
    <col min="12296" max="12296" width="10.7109375" style="27" customWidth="1"/>
    <col min="12297" max="12297" width="40.85546875" style="27" customWidth="1"/>
    <col min="12298" max="12298" width="34.140625" style="27" customWidth="1"/>
    <col min="12299" max="12299" width="16" style="27" customWidth="1"/>
    <col min="12300" max="12300" width="15.7109375" style="27" customWidth="1"/>
    <col min="12301" max="12301" width="17.42578125" style="27" customWidth="1"/>
    <col min="12302" max="12302" width="10.7109375" style="27" customWidth="1"/>
    <col min="12303" max="12303" width="13" style="27" customWidth="1"/>
    <col min="12304" max="12304" width="16.7109375" style="27" customWidth="1"/>
    <col min="12305" max="12545" width="9.140625" style="27"/>
    <col min="12546" max="12546" width="35.5703125" style="27" customWidth="1"/>
    <col min="12547" max="12547" width="23" style="27" customWidth="1"/>
    <col min="12548" max="12548" width="17.7109375" style="27" customWidth="1"/>
    <col min="12549" max="12549" width="18.42578125" style="27" customWidth="1"/>
    <col min="12550" max="12551" width="13.140625" style="27" customWidth="1"/>
    <col min="12552" max="12552" width="10.7109375" style="27" customWidth="1"/>
    <col min="12553" max="12553" width="40.85546875" style="27" customWidth="1"/>
    <col min="12554" max="12554" width="34.140625" style="27" customWidth="1"/>
    <col min="12555" max="12555" width="16" style="27" customWidth="1"/>
    <col min="12556" max="12556" width="15.7109375" style="27" customWidth="1"/>
    <col min="12557" max="12557" width="17.42578125" style="27" customWidth="1"/>
    <col min="12558" max="12558" width="10.7109375" style="27" customWidth="1"/>
    <col min="12559" max="12559" width="13" style="27" customWidth="1"/>
    <col min="12560" max="12560" width="16.7109375" style="27" customWidth="1"/>
    <col min="12561" max="12801" width="9.140625" style="27"/>
    <col min="12802" max="12802" width="35.5703125" style="27" customWidth="1"/>
    <col min="12803" max="12803" width="23" style="27" customWidth="1"/>
    <col min="12804" max="12804" width="17.7109375" style="27" customWidth="1"/>
    <col min="12805" max="12805" width="18.42578125" style="27" customWidth="1"/>
    <col min="12806" max="12807" width="13.140625" style="27" customWidth="1"/>
    <col min="12808" max="12808" width="10.7109375" style="27" customWidth="1"/>
    <col min="12809" max="12809" width="40.85546875" style="27" customWidth="1"/>
    <col min="12810" max="12810" width="34.140625" style="27" customWidth="1"/>
    <col min="12811" max="12811" width="16" style="27" customWidth="1"/>
    <col min="12812" max="12812" width="15.7109375" style="27" customWidth="1"/>
    <col min="12813" max="12813" width="17.42578125" style="27" customWidth="1"/>
    <col min="12814" max="12814" width="10.7109375" style="27" customWidth="1"/>
    <col min="12815" max="12815" width="13" style="27" customWidth="1"/>
    <col min="12816" max="12816" width="16.7109375" style="27" customWidth="1"/>
    <col min="12817" max="13057" width="9.140625" style="27"/>
    <col min="13058" max="13058" width="35.5703125" style="27" customWidth="1"/>
    <col min="13059" max="13059" width="23" style="27" customWidth="1"/>
    <col min="13060" max="13060" width="17.7109375" style="27" customWidth="1"/>
    <col min="13061" max="13061" width="18.42578125" style="27" customWidth="1"/>
    <col min="13062" max="13063" width="13.140625" style="27" customWidth="1"/>
    <col min="13064" max="13064" width="10.7109375" style="27" customWidth="1"/>
    <col min="13065" max="13065" width="40.85546875" style="27" customWidth="1"/>
    <col min="13066" max="13066" width="34.140625" style="27" customWidth="1"/>
    <col min="13067" max="13067" width="16" style="27" customWidth="1"/>
    <col min="13068" max="13068" width="15.7109375" style="27" customWidth="1"/>
    <col min="13069" max="13069" width="17.42578125" style="27" customWidth="1"/>
    <col min="13070" max="13070" width="10.7109375" style="27" customWidth="1"/>
    <col min="13071" max="13071" width="13" style="27" customWidth="1"/>
    <col min="13072" max="13072" width="16.7109375" style="27" customWidth="1"/>
    <col min="13073" max="13313" width="9.140625" style="27"/>
    <col min="13314" max="13314" width="35.5703125" style="27" customWidth="1"/>
    <col min="13315" max="13315" width="23" style="27" customWidth="1"/>
    <col min="13316" max="13316" width="17.7109375" style="27" customWidth="1"/>
    <col min="13317" max="13317" width="18.42578125" style="27" customWidth="1"/>
    <col min="13318" max="13319" width="13.140625" style="27" customWidth="1"/>
    <col min="13320" max="13320" width="10.7109375" style="27" customWidth="1"/>
    <col min="13321" max="13321" width="40.85546875" style="27" customWidth="1"/>
    <col min="13322" max="13322" width="34.140625" style="27" customWidth="1"/>
    <col min="13323" max="13323" width="16" style="27" customWidth="1"/>
    <col min="13324" max="13324" width="15.7109375" style="27" customWidth="1"/>
    <col min="13325" max="13325" width="17.42578125" style="27" customWidth="1"/>
    <col min="13326" max="13326" width="10.7109375" style="27" customWidth="1"/>
    <col min="13327" max="13327" width="13" style="27" customWidth="1"/>
    <col min="13328" max="13328" width="16.7109375" style="27" customWidth="1"/>
    <col min="13329" max="13569" width="9.140625" style="27"/>
    <col min="13570" max="13570" width="35.5703125" style="27" customWidth="1"/>
    <col min="13571" max="13571" width="23" style="27" customWidth="1"/>
    <col min="13572" max="13572" width="17.7109375" style="27" customWidth="1"/>
    <col min="13573" max="13573" width="18.42578125" style="27" customWidth="1"/>
    <col min="13574" max="13575" width="13.140625" style="27" customWidth="1"/>
    <col min="13576" max="13576" width="10.7109375" style="27" customWidth="1"/>
    <col min="13577" max="13577" width="40.85546875" style="27" customWidth="1"/>
    <col min="13578" max="13578" width="34.140625" style="27" customWidth="1"/>
    <col min="13579" max="13579" width="16" style="27" customWidth="1"/>
    <col min="13580" max="13580" width="15.7109375" style="27" customWidth="1"/>
    <col min="13581" max="13581" width="17.42578125" style="27" customWidth="1"/>
    <col min="13582" max="13582" width="10.7109375" style="27" customWidth="1"/>
    <col min="13583" max="13583" width="13" style="27" customWidth="1"/>
    <col min="13584" max="13584" width="16.7109375" style="27" customWidth="1"/>
    <col min="13585" max="13825" width="9.140625" style="27"/>
    <col min="13826" max="13826" width="35.5703125" style="27" customWidth="1"/>
    <col min="13827" max="13827" width="23" style="27" customWidth="1"/>
    <col min="13828" max="13828" width="17.7109375" style="27" customWidth="1"/>
    <col min="13829" max="13829" width="18.42578125" style="27" customWidth="1"/>
    <col min="13830" max="13831" width="13.140625" style="27" customWidth="1"/>
    <col min="13832" max="13832" width="10.7109375" style="27" customWidth="1"/>
    <col min="13833" max="13833" width="40.85546875" style="27" customWidth="1"/>
    <col min="13834" max="13834" width="34.140625" style="27" customWidth="1"/>
    <col min="13835" max="13835" width="16" style="27" customWidth="1"/>
    <col min="13836" max="13836" width="15.7109375" style="27" customWidth="1"/>
    <col min="13837" max="13837" width="17.42578125" style="27" customWidth="1"/>
    <col min="13838" max="13838" width="10.7109375" style="27" customWidth="1"/>
    <col min="13839" max="13839" width="13" style="27" customWidth="1"/>
    <col min="13840" max="13840" width="16.7109375" style="27" customWidth="1"/>
    <col min="13841" max="14081" width="9.140625" style="27"/>
    <col min="14082" max="14082" width="35.5703125" style="27" customWidth="1"/>
    <col min="14083" max="14083" width="23" style="27" customWidth="1"/>
    <col min="14084" max="14084" width="17.7109375" style="27" customWidth="1"/>
    <col min="14085" max="14085" width="18.42578125" style="27" customWidth="1"/>
    <col min="14086" max="14087" width="13.140625" style="27" customWidth="1"/>
    <col min="14088" max="14088" width="10.7109375" style="27" customWidth="1"/>
    <col min="14089" max="14089" width="40.85546875" style="27" customWidth="1"/>
    <col min="14090" max="14090" width="34.140625" style="27" customWidth="1"/>
    <col min="14091" max="14091" width="16" style="27" customWidth="1"/>
    <col min="14092" max="14092" width="15.7109375" style="27" customWidth="1"/>
    <col min="14093" max="14093" width="17.42578125" style="27" customWidth="1"/>
    <col min="14094" max="14094" width="10.7109375" style="27" customWidth="1"/>
    <col min="14095" max="14095" width="13" style="27" customWidth="1"/>
    <col min="14096" max="14096" width="16.7109375" style="27" customWidth="1"/>
    <col min="14097" max="14337" width="9.140625" style="27"/>
    <col min="14338" max="14338" width="35.5703125" style="27" customWidth="1"/>
    <col min="14339" max="14339" width="23" style="27" customWidth="1"/>
    <col min="14340" max="14340" width="17.7109375" style="27" customWidth="1"/>
    <col min="14341" max="14341" width="18.42578125" style="27" customWidth="1"/>
    <col min="14342" max="14343" width="13.140625" style="27" customWidth="1"/>
    <col min="14344" max="14344" width="10.7109375" style="27" customWidth="1"/>
    <col min="14345" max="14345" width="40.85546875" style="27" customWidth="1"/>
    <col min="14346" max="14346" width="34.140625" style="27" customWidth="1"/>
    <col min="14347" max="14347" width="16" style="27" customWidth="1"/>
    <col min="14348" max="14348" width="15.7109375" style="27" customWidth="1"/>
    <col min="14349" max="14349" width="17.42578125" style="27" customWidth="1"/>
    <col min="14350" max="14350" width="10.7109375" style="27" customWidth="1"/>
    <col min="14351" max="14351" width="13" style="27" customWidth="1"/>
    <col min="14352" max="14352" width="16.7109375" style="27" customWidth="1"/>
    <col min="14353" max="14593" width="9.140625" style="27"/>
    <col min="14594" max="14594" width="35.5703125" style="27" customWidth="1"/>
    <col min="14595" max="14595" width="23" style="27" customWidth="1"/>
    <col min="14596" max="14596" width="17.7109375" style="27" customWidth="1"/>
    <col min="14597" max="14597" width="18.42578125" style="27" customWidth="1"/>
    <col min="14598" max="14599" width="13.140625" style="27" customWidth="1"/>
    <col min="14600" max="14600" width="10.7109375" style="27" customWidth="1"/>
    <col min="14601" max="14601" width="40.85546875" style="27" customWidth="1"/>
    <col min="14602" max="14602" width="34.140625" style="27" customWidth="1"/>
    <col min="14603" max="14603" width="16" style="27" customWidth="1"/>
    <col min="14604" max="14604" width="15.7109375" style="27" customWidth="1"/>
    <col min="14605" max="14605" width="17.42578125" style="27" customWidth="1"/>
    <col min="14606" max="14606" width="10.7109375" style="27" customWidth="1"/>
    <col min="14607" max="14607" width="13" style="27" customWidth="1"/>
    <col min="14608" max="14608" width="16.7109375" style="27" customWidth="1"/>
    <col min="14609" max="14849" width="9.140625" style="27"/>
    <col min="14850" max="14850" width="35.5703125" style="27" customWidth="1"/>
    <col min="14851" max="14851" width="23" style="27" customWidth="1"/>
    <col min="14852" max="14852" width="17.7109375" style="27" customWidth="1"/>
    <col min="14853" max="14853" width="18.42578125" style="27" customWidth="1"/>
    <col min="14854" max="14855" width="13.140625" style="27" customWidth="1"/>
    <col min="14856" max="14856" width="10.7109375" style="27" customWidth="1"/>
    <col min="14857" max="14857" width="40.85546875" style="27" customWidth="1"/>
    <col min="14858" max="14858" width="34.140625" style="27" customWidth="1"/>
    <col min="14859" max="14859" width="16" style="27" customWidth="1"/>
    <col min="14860" max="14860" width="15.7109375" style="27" customWidth="1"/>
    <col min="14861" max="14861" width="17.42578125" style="27" customWidth="1"/>
    <col min="14862" max="14862" width="10.7109375" style="27" customWidth="1"/>
    <col min="14863" max="14863" width="13" style="27" customWidth="1"/>
    <col min="14864" max="14864" width="16.7109375" style="27" customWidth="1"/>
    <col min="14865" max="15105" width="9.140625" style="27"/>
    <col min="15106" max="15106" width="35.5703125" style="27" customWidth="1"/>
    <col min="15107" max="15107" width="23" style="27" customWidth="1"/>
    <col min="15108" max="15108" width="17.7109375" style="27" customWidth="1"/>
    <col min="15109" max="15109" width="18.42578125" style="27" customWidth="1"/>
    <col min="15110" max="15111" width="13.140625" style="27" customWidth="1"/>
    <col min="15112" max="15112" width="10.7109375" style="27" customWidth="1"/>
    <col min="15113" max="15113" width="40.85546875" style="27" customWidth="1"/>
    <col min="15114" max="15114" width="34.140625" style="27" customWidth="1"/>
    <col min="15115" max="15115" width="16" style="27" customWidth="1"/>
    <col min="15116" max="15116" width="15.7109375" style="27" customWidth="1"/>
    <col min="15117" max="15117" width="17.42578125" style="27" customWidth="1"/>
    <col min="15118" max="15118" width="10.7109375" style="27" customWidth="1"/>
    <col min="15119" max="15119" width="13" style="27" customWidth="1"/>
    <col min="15120" max="15120" width="16.7109375" style="27" customWidth="1"/>
    <col min="15121" max="15361" width="9.140625" style="27"/>
    <col min="15362" max="15362" width="35.5703125" style="27" customWidth="1"/>
    <col min="15363" max="15363" width="23" style="27" customWidth="1"/>
    <col min="15364" max="15364" width="17.7109375" style="27" customWidth="1"/>
    <col min="15365" max="15365" width="18.42578125" style="27" customWidth="1"/>
    <col min="15366" max="15367" width="13.140625" style="27" customWidth="1"/>
    <col min="15368" max="15368" width="10.7109375" style="27" customWidth="1"/>
    <col min="15369" max="15369" width="40.85546875" style="27" customWidth="1"/>
    <col min="15370" max="15370" width="34.140625" style="27" customWidth="1"/>
    <col min="15371" max="15371" width="16" style="27" customWidth="1"/>
    <col min="15372" max="15372" width="15.7109375" style="27" customWidth="1"/>
    <col min="15373" max="15373" width="17.42578125" style="27" customWidth="1"/>
    <col min="15374" max="15374" width="10.7109375" style="27" customWidth="1"/>
    <col min="15375" max="15375" width="13" style="27" customWidth="1"/>
    <col min="15376" max="15376" width="16.7109375" style="27" customWidth="1"/>
    <col min="15377" max="15617" width="9.140625" style="27"/>
    <col min="15618" max="15618" width="35.5703125" style="27" customWidth="1"/>
    <col min="15619" max="15619" width="23" style="27" customWidth="1"/>
    <col min="15620" max="15620" width="17.7109375" style="27" customWidth="1"/>
    <col min="15621" max="15621" width="18.42578125" style="27" customWidth="1"/>
    <col min="15622" max="15623" width="13.140625" style="27" customWidth="1"/>
    <col min="15624" max="15624" width="10.7109375" style="27" customWidth="1"/>
    <col min="15625" max="15625" width="40.85546875" style="27" customWidth="1"/>
    <col min="15626" max="15626" width="34.140625" style="27" customWidth="1"/>
    <col min="15627" max="15627" width="16" style="27" customWidth="1"/>
    <col min="15628" max="15628" width="15.7109375" style="27" customWidth="1"/>
    <col min="15629" max="15629" width="17.42578125" style="27" customWidth="1"/>
    <col min="15630" max="15630" width="10.7109375" style="27" customWidth="1"/>
    <col min="15631" max="15631" width="13" style="27" customWidth="1"/>
    <col min="15632" max="15632" width="16.7109375" style="27" customWidth="1"/>
    <col min="15633" max="15873" width="9.140625" style="27"/>
    <col min="15874" max="15874" width="35.5703125" style="27" customWidth="1"/>
    <col min="15875" max="15875" width="23" style="27" customWidth="1"/>
    <col min="15876" max="15876" width="17.7109375" style="27" customWidth="1"/>
    <col min="15877" max="15877" width="18.42578125" style="27" customWidth="1"/>
    <col min="15878" max="15879" width="13.140625" style="27" customWidth="1"/>
    <col min="15880" max="15880" width="10.7109375" style="27" customWidth="1"/>
    <col min="15881" max="15881" width="40.85546875" style="27" customWidth="1"/>
    <col min="15882" max="15882" width="34.140625" style="27" customWidth="1"/>
    <col min="15883" max="15883" width="16" style="27" customWidth="1"/>
    <col min="15884" max="15884" width="15.7109375" style="27" customWidth="1"/>
    <col min="15885" max="15885" width="17.42578125" style="27" customWidth="1"/>
    <col min="15886" max="15886" width="10.7109375" style="27" customWidth="1"/>
    <col min="15887" max="15887" width="13" style="27" customWidth="1"/>
    <col min="15888" max="15888" width="16.7109375" style="27" customWidth="1"/>
    <col min="15889" max="16129" width="9.140625" style="27"/>
    <col min="16130" max="16130" width="35.5703125" style="27" customWidth="1"/>
    <col min="16131" max="16131" width="23" style="27" customWidth="1"/>
    <col min="16132" max="16132" width="17.7109375" style="27" customWidth="1"/>
    <col min="16133" max="16133" width="18.42578125" style="27" customWidth="1"/>
    <col min="16134" max="16135" width="13.140625" style="27" customWidth="1"/>
    <col min="16136" max="16136" width="10.7109375" style="27" customWidth="1"/>
    <col min="16137" max="16137" width="40.85546875" style="27" customWidth="1"/>
    <col min="16138" max="16138" width="34.140625" style="27" customWidth="1"/>
    <col min="16139" max="16139" width="16" style="27" customWidth="1"/>
    <col min="16140" max="16140" width="15.7109375" style="27" customWidth="1"/>
    <col min="16141" max="16141" width="17.42578125" style="27" customWidth="1"/>
    <col min="16142" max="16142" width="10.7109375" style="27" customWidth="1"/>
    <col min="16143" max="16143" width="13" style="27" customWidth="1"/>
    <col min="16144" max="16144" width="16.7109375" style="27" customWidth="1"/>
    <col min="16145" max="16384" width="9.140625" style="27"/>
  </cols>
  <sheetData>
    <row r="2" spans="1:29" ht="57" customHeight="1" x14ac:dyDescent="0.25"/>
    <row r="3" spans="1:29" s="46" customFormat="1" ht="24" customHeight="1" x14ac:dyDescent="0.3">
      <c r="A3" s="411" t="s">
        <v>264</v>
      </c>
      <c r="B3" s="411"/>
      <c r="C3" s="411"/>
      <c r="D3" s="411"/>
      <c r="E3" s="411"/>
      <c r="F3" s="411"/>
      <c r="G3" s="411"/>
      <c r="H3" s="411"/>
      <c r="I3" s="411"/>
      <c r="J3" s="411"/>
      <c r="K3" s="411"/>
      <c r="L3" s="411"/>
      <c r="M3" s="411"/>
    </row>
    <row r="4" spans="1:29" ht="23.25" customHeight="1" x14ac:dyDescent="0.25"/>
    <row r="5" spans="1:29" s="47" customFormat="1" ht="69.75" customHeight="1" x14ac:dyDescent="0.25">
      <c r="A5" s="424" t="s">
        <v>138</v>
      </c>
      <c r="B5" s="410" t="s">
        <v>139</v>
      </c>
      <c r="C5" s="410"/>
      <c r="D5" s="146" t="s">
        <v>216</v>
      </c>
      <c r="E5" s="146" t="s">
        <v>265</v>
      </c>
      <c r="F5" s="146" t="s">
        <v>144</v>
      </c>
      <c r="G5" s="147"/>
      <c r="H5" s="424" t="s">
        <v>138</v>
      </c>
      <c r="I5" s="410" t="s">
        <v>140</v>
      </c>
      <c r="J5" s="410"/>
      <c r="K5" s="146" t="s">
        <v>216</v>
      </c>
      <c r="L5" s="146" t="s">
        <v>265</v>
      </c>
      <c r="M5" s="146" t="s">
        <v>144</v>
      </c>
    </row>
    <row r="6" spans="1:29" s="47" customFormat="1" ht="37.9" customHeight="1" x14ac:dyDescent="0.25">
      <c r="A6" s="424"/>
      <c r="B6" s="405" t="s">
        <v>823</v>
      </c>
      <c r="C6" s="405"/>
      <c r="D6" s="148">
        <f>'Anexo_1.2_Usos e Fontes'!C11</f>
        <v>2907816</v>
      </c>
      <c r="E6" s="148">
        <f>'Anexo_1.2_Usos e Fontes'!D11-'Anexo_1.2_Usos e Fontes'!D15-'Anexo_1.2_Usos e Fontes'!D18</f>
        <v>2979540</v>
      </c>
      <c r="F6" s="149">
        <f>IFERROR(E6/D6*100-100,0)</f>
        <v>2.4665934845946111</v>
      </c>
      <c r="G6" s="265"/>
      <c r="H6" s="424"/>
      <c r="I6" s="404" t="s">
        <v>197</v>
      </c>
      <c r="J6" s="404"/>
      <c r="K6" s="151">
        <v>1453400</v>
      </c>
      <c r="L6" s="152">
        <f>'Anexo_1.3_ Elemento de Despesas'!G40</f>
        <v>1521721.9154769306</v>
      </c>
      <c r="M6" s="153">
        <f>IFERROR(L6/K6*100-100,0)</f>
        <v>4.7008335954954248</v>
      </c>
      <c r="N6" s="337"/>
      <c r="O6" s="42"/>
      <c r="P6" s="42"/>
      <c r="Q6" s="42"/>
      <c r="R6" s="42"/>
      <c r="S6" s="42"/>
      <c r="T6" s="42"/>
      <c r="U6" s="42"/>
      <c r="V6" s="42"/>
      <c r="W6" s="42"/>
    </row>
    <row r="7" spans="1:29" s="47" customFormat="1" ht="38.450000000000003" customHeight="1" x14ac:dyDescent="0.25">
      <c r="A7" s="424"/>
      <c r="B7" s="405" t="s">
        <v>141</v>
      </c>
      <c r="C7" s="405"/>
      <c r="D7" s="148">
        <f>'Anexo_1.2_Usos e Fontes'!C23</f>
        <v>0</v>
      </c>
      <c r="E7" s="148">
        <f>'Anexo_1.2_Usos e Fontes'!D23</f>
        <v>0</v>
      </c>
      <c r="F7" s="149">
        <f>IFERROR(E7/D7*100-100,0)</f>
        <v>0</v>
      </c>
      <c r="G7" s="150"/>
      <c r="H7" s="424"/>
      <c r="I7" s="404" t="s">
        <v>189</v>
      </c>
      <c r="J7" s="404"/>
      <c r="K7" s="299">
        <v>158400</v>
      </c>
      <c r="L7" s="154">
        <v>184083</v>
      </c>
      <c r="M7" s="153">
        <f>IFERROR(L7/K7*100-100,0)</f>
        <v>16.214015151515156</v>
      </c>
      <c r="N7" s="337"/>
    </row>
    <row r="8" spans="1:29" s="47" customFormat="1" ht="39" customHeight="1" thickBot="1" x14ac:dyDescent="0.3">
      <c r="A8" s="424"/>
      <c r="B8" s="425" t="s">
        <v>190</v>
      </c>
      <c r="C8" s="425"/>
      <c r="D8" s="155">
        <f>SUM(D6:D7)</f>
        <v>2907816</v>
      </c>
      <c r="E8" s="155">
        <f>SUM(E6:E7)</f>
        <v>2979540</v>
      </c>
      <c r="F8" s="156">
        <f t="shared" ref="F8:F10" si="0">IFERROR(E8/D8*100-100,0)</f>
        <v>2.4665934845946111</v>
      </c>
      <c r="G8" s="150"/>
      <c r="H8" s="424"/>
      <c r="I8" s="404" t="s">
        <v>191</v>
      </c>
      <c r="J8" s="404"/>
      <c r="K8" s="157">
        <f>'Anexo_1.2_Usos e Fontes'!C10</f>
        <v>3142905</v>
      </c>
      <c r="L8" s="157">
        <f>'Anexo_1.2_Usos e Fontes'!D10</f>
        <v>3377426</v>
      </c>
      <c r="M8" s="153">
        <f>IFERROR(L8/K8*100-100,0)</f>
        <v>7.4619181935184287</v>
      </c>
    </row>
    <row r="9" spans="1:29" s="47" customFormat="1" ht="38.25" customHeight="1" thickBot="1" x14ac:dyDescent="0.3">
      <c r="A9" s="424"/>
      <c r="B9" s="405" t="s">
        <v>192</v>
      </c>
      <c r="C9" s="405"/>
      <c r="D9" s="158">
        <f>'Anexo_1.2_Usos e Fontes'!C32</f>
        <v>96594</v>
      </c>
      <c r="E9" s="158">
        <f>'Anexo_1.2_Usos e Fontes'!D32</f>
        <v>62980</v>
      </c>
      <c r="F9" s="159">
        <f t="shared" si="0"/>
        <v>-34.799262894175627</v>
      </c>
      <c r="G9" s="150"/>
      <c r="H9" s="406"/>
      <c r="I9" s="406"/>
      <c r="J9" s="147"/>
      <c r="K9" s="160"/>
      <c r="L9" s="160"/>
      <c r="M9" s="161"/>
      <c r="P9" s="48"/>
    </row>
    <row r="10" spans="1:29" s="47" customFormat="1" ht="28.15" customHeight="1" x14ac:dyDescent="0.25">
      <c r="A10" s="424"/>
      <c r="B10" s="392" t="s">
        <v>239</v>
      </c>
      <c r="C10" s="392"/>
      <c r="D10" s="162">
        <f>D8-D9</f>
        <v>2811222</v>
      </c>
      <c r="E10" s="162">
        <f>E8-E9</f>
        <v>2916560</v>
      </c>
      <c r="F10" s="156">
        <f t="shared" si="0"/>
        <v>3.7470537723452537</v>
      </c>
      <c r="G10" s="163"/>
      <c r="H10" s="164"/>
      <c r="I10" s="164"/>
      <c r="J10" s="147"/>
      <c r="K10" s="161"/>
      <c r="L10" s="165"/>
      <c r="M10" s="161"/>
      <c r="N10" s="409"/>
      <c r="O10" s="409"/>
      <c r="P10" s="409"/>
    </row>
    <row r="11" spans="1:29" s="51" customFormat="1" x14ac:dyDescent="0.25">
      <c r="A11" s="49"/>
      <c r="B11" s="144"/>
      <c r="C11" s="144"/>
      <c r="D11" s="163"/>
      <c r="E11" s="163"/>
      <c r="F11" s="161"/>
      <c r="G11" s="163"/>
      <c r="H11" s="164"/>
      <c r="I11" s="164"/>
      <c r="J11" s="147"/>
      <c r="K11" s="161"/>
      <c r="L11" s="165"/>
      <c r="M11" s="161"/>
      <c r="N11" s="50"/>
      <c r="O11" s="50"/>
      <c r="P11" s="50"/>
    </row>
    <row r="12" spans="1:29" s="47" customFormat="1" ht="43.5" customHeight="1" x14ac:dyDescent="0.25">
      <c r="A12" s="424" t="s">
        <v>217</v>
      </c>
      <c r="B12" s="410" t="s">
        <v>145</v>
      </c>
      <c r="C12" s="410"/>
      <c r="D12" s="146" t="s">
        <v>219</v>
      </c>
      <c r="E12" s="146" t="s">
        <v>266</v>
      </c>
      <c r="F12" s="146" t="s">
        <v>11</v>
      </c>
      <c r="G12" s="163"/>
      <c r="H12" s="410" t="s">
        <v>145</v>
      </c>
      <c r="I12" s="410"/>
      <c r="J12" s="410"/>
      <c r="K12" s="146" t="s">
        <v>219</v>
      </c>
      <c r="L12" s="146" t="s">
        <v>266</v>
      </c>
      <c r="M12" s="146" t="s">
        <v>218</v>
      </c>
      <c r="N12" s="52"/>
      <c r="O12" s="52"/>
      <c r="P12" s="52"/>
    </row>
    <row r="13" spans="1:29" s="47" customFormat="1" ht="39" customHeight="1" x14ac:dyDescent="0.25">
      <c r="A13" s="424"/>
      <c r="B13" s="408" t="s">
        <v>824</v>
      </c>
      <c r="C13" s="166" t="s">
        <v>142</v>
      </c>
      <c r="D13" s="151">
        <v>664432</v>
      </c>
      <c r="E13" s="341">
        <f>'Quadro Geral'!J12+'Quadro Geral'!J17+'Quadro Geral'!J32+'Quadro Geral'!J34+'Quadro Geral'!J36</f>
        <v>705019.99</v>
      </c>
      <c r="F13" s="159">
        <f>IFERROR(E13/D13*100-100,)</f>
        <v>6.1086747778553701</v>
      </c>
      <c r="G13" s="163"/>
      <c r="H13" s="408" t="s">
        <v>825</v>
      </c>
      <c r="I13" s="408"/>
      <c r="J13" s="166" t="s">
        <v>142</v>
      </c>
      <c r="K13" s="151">
        <f>(K6-K7)</f>
        <v>1295000</v>
      </c>
      <c r="L13" s="167">
        <f>(L6-L7)</f>
        <v>1337638.9154769306</v>
      </c>
      <c r="M13" s="153">
        <f>IFERROR(L13/K13*100-100,0)</f>
        <v>3.2925803457089131</v>
      </c>
      <c r="N13" s="337"/>
      <c r="O13" s="407"/>
      <c r="P13" s="407"/>
      <c r="Q13" s="407"/>
      <c r="R13" s="407"/>
      <c r="S13" s="53"/>
      <c r="T13" s="53"/>
      <c r="U13" s="53"/>
      <c r="V13" s="53"/>
      <c r="W13" s="53"/>
      <c r="X13" s="53"/>
      <c r="Y13" s="53"/>
      <c r="Z13" s="53"/>
      <c r="AA13" s="53"/>
      <c r="AB13" s="53"/>
      <c r="AC13" s="53"/>
    </row>
    <row r="14" spans="1:29" s="47" customFormat="1" ht="39" customHeight="1" x14ac:dyDescent="0.25">
      <c r="A14" s="424"/>
      <c r="B14" s="408"/>
      <c r="C14" s="168" t="s">
        <v>143</v>
      </c>
      <c r="D14" s="169">
        <f>IFERROR(D13/$D$10,0)</f>
        <v>0.23634988627721326</v>
      </c>
      <c r="E14" s="169">
        <f>IFERROR(E13/$E$10,0)</f>
        <v>0.2417299798392627</v>
      </c>
      <c r="F14" s="153">
        <f>(E14-D14)*100</f>
        <v>0.53800935620494372</v>
      </c>
      <c r="G14" s="163"/>
      <c r="H14" s="408"/>
      <c r="I14" s="408"/>
      <c r="J14" s="168" t="s">
        <v>143</v>
      </c>
      <c r="K14" s="170">
        <f>IFERROR(K13/K8,)</f>
        <v>0.4120391803124816</v>
      </c>
      <c r="L14" s="170">
        <f>IFERROR(L13/L8,)</f>
        <v>0.39605276784063681</v>
      </c>
      <c r="M14" s="153">
        <f>(L14-K14)*100</f>
        <v>-1.5986412471844791</v>
      </c>
      <c r="N14" s="338"/>
      <c r="O14" s="53"/>
      <c r="P14" s="53"/>
      <c r="Q14" s="53"/>
      <c r="R14" s="53"/>
      <c r="S14" s="53"/>
      <c r="T14" s="53"/>
      <c r="U14" s="53"/>
      <c r="V14" s="53"/>
      <c r="W14" s="53"/>
      <c r="X14" s="53"/>
      <c r="Y14" s="53"/>
      <c r="Z14" s="53"/>
      <c r="AA14" s="53"/>
      <c r="AB14" s="53"/>
      <c r="AC14" s="53"/>
    </row>
    <row r="15" spans="1:29" s="47" customFormat="1" ht="39" customHeight="1" x14ac:dyDescent="0.25">
      <c r="A15" s="424"/>
      <c r="B15" s="408" t="s">
        <v>826</v>
      </c>
      <c r="C15" s="166" t="s">
        <v>142</v>
      </c>
      <c r="D15" s="151">
        <v>565354</v>
      </c>
      <c r="E15" s="341">
        <f>'Quadro Geral'!J11+'Quadro Geral'!J22+'Quadro Geral'!J29+'Quadro Geral'!J33</f>
        <v>660086.31000000006</v>
      </c>
      <c r="F15" s="159">
        <f>IFERROR(E15/D15*100-100,)</f>
        <v>16.756281904788864</v>
      </c>
      <c r="G15" s="163"/>
      <c r="H15" s="408" t="s">
        <v>827</v>
      </c>
      <c r="I15" s="408"/>
      <c r="J15" s="166" t="s">
        <v>142</v>
      </c>
      <c r="K15" s="151">
        <v>30000</v>
      </c>
      <c r="L15" s="151">
        <f>'Quadro Geral'!J27</f>
        <v>31000</v>
      </c>
      <c r="M15" s="153">
        <f>IFERROR(L15/K15*100-100,0)</f>
        <v>3.3333333333333428</v>
      </c>
      <c r="N15" s="337"/>
    </row>
    <row r="16" spans="1:29" s="47" customFormat="1" ht="39" customHeight="1" x14ac:dyDescent="0.25">
      <c r="A16" s="424"/>
      <c r="B16" s="408"/>
      <c r="C16" s="168" t="s">
        <v>143</v>
      </c>
      <c r="D16" s="169">
        <f>IFERROR(D15/$D$10,0)</f>
        <v>0.20110613818474671</v>
      </c>
      <c r="E16" s="169">
        <f>IFERROR(E15/$E$10,0)</f>
        <v>0.22632358326247362</v>
      </c>
      <c r="F16" s="153">
        <f>(E16-D16)*100</f>
        <v>2.5217445077726914</v>
      </c>
      <c r="G16" s="163"/>
      <c r="H16" s="408"/>
      <c r="I16" s="408"/>
      <c r="J16" s="168" t="s">
        <v>143</v>
      </c>
      <c r="K16" s="170">
        <f>IFERROR(K15/K6,)</f>
        <v>2.0641254988303288E-2</v>
      </c>
      <c r="L16" s="170">
        <f>IFERROR(L15/L6,)</f>
        <v>2.0371659029622461E-2</v>
      </c>
      <c r="M16" s="153">
        <f>(L16-K16)*100</f>
        <v>-2.6959595868082664E-2</v>
      </c>
      <c r="N16" s="338"/>
    </row>
    <row r="17" spans="1:14" s="47" customFormat="1" ht="39" customHeight="1" x14ac:dyDescent="0.25">
      <c r="A17" s="424"/>
      <c r="B17" s="408" t="s">
        <v>828</v>
      </c>
      <c r="C17" s="166" t="s">
        <v>142</v>
      </c>
      <c r="D17" s="151">
        <v>302156</v>
      </c>
      <c r="E17" s="151">
        <f>'Quadro Geral'!J9+'Quadro Geral'!J26+'Quadro Geral'!J21</f>
        <v>331518.28000000003</v>
      </c>
      <c r="F17" s="159">
        <f>IFERROR(E17/D17*100-100,)</f>
        <v>9.7175895894835946</v>
      </c>
      <c r="G17" s="163"/>
      <c r="N17" s="49"/>
    </row>
    <row r="18" spans="1:14" s="47" customFormat="1" ht="39" customHeight="1" x14ac:dyDescent="0.25">
      <c r="A18" s="424"/>
      <c r="B18" s="408"/>
      <c r="C18" s="168" t="s">
        <v>143</v>
      </c>
      <c r="D18" s="169">
        <f>IFERROR(D17/$D$10,0)</f>
        <v>0.10748208430355198</v>
      </c>
      <c r="E18" s="169">
        <f>IFERROR(E17/$E$10,0)</f>
        <v>0.11366756727103164</v>
      </c>
      <c r="F18" s="153">
        <f>(E18-D18)*100</f>
        <v>0.61854829674796585</v>
      </c>
      <c r="G18" s="339"/>
      <c r="H18" s="340"/>
      <c r="I18" s="340"/>
    </row>
    <row r="19" spans="1:14" s="47" customFormat="1" ht="39" customHeight="1" x14ac:dyDescent="0.25">
      <c r="A19" s="424"/>
      <c r="B19" s="408" t="s">
        <v>829</v>
      </c>
      <c r="C19" s="166" t="s">
        <v>142</v>
      </c>
      <c r="D19" s="151">
        <v>20000</v>
      </c>
      <c r="E19" s="151">
        <f>'Quadro Geral'!J23</f>
        <v>50000</v>
      </c>
      <c r="F19" s="159">
        <f>IFERROR(E19/D19*100-100,)</f>
        <v>150</v>
      </c>
      <c r="G19" s="339"/>
      <c r="H19" s="340"/>
      <c r="I19" s="340"/>
    </row>
    <row r="20" spans="1:14" s="47" customFormat="1" ht="39" customHeight="1" x14ac:dyDescent="0.25">
      <c r="A20" s="424"/>
      <c r="B20" s="408"/>
      <c r="C20" s="168" t="s">
        <v>143</v>
      </c>
      <c r="D20" s="169">
        <f>IFERROR(D19/$D$10,0)</f>
        <v>7.1143438689651685E-3</v>
      </c>
      <c r="E20" s="169">
        <f>IFERROR(E19/$E$10,0)</f>
        <v>1.7143484104561537E-2</v>
      </c>
      <c r="F20" s="153">
        <f>(E20-D20)*100</f>
        <v>1.0029140235596368</v>
      </c>
      <c r="G20" s="339"/>
      <c r="H20" s="340"/>
      <c r="I20" s="340"/>
    </row>
    <row r="21" spans="1:14" s="47" customFormat="1" ht="39" customHeight="1" x14ac:dyDescent="0.25">
      <c r="A21" s="424"/>
      <c r="B21" s="408" t="s">
        <v>866</v>
      </c>
      <c r="C21" s="166" t="s">
        <v>142</v>
      </c>
      <c r="D21" s="151">
        <v>415236</v>
      </c>
      <c r="E21" s="341">
        <f>'Quadro Geral'!J9+'Quadro Geral'!J15+'Quadro Geral'!J19+'Quadro Geral'!J21+'Quadro Geral'!J26</f>
        <v>484081.27</v>
      </c>
      <c r="F21" s="159">
        <f>IFERROR(E21/D21*100-100,)</f>
        <v>16.579793177855493</v>
      </c>
      <c r="G21" s="339"/>
      <c r="H21" s="340"/>
      <c r="I21" s="340"/>
    </row>
    <row r="22" spans="1:14" s="47" customFormat="1" ht="39" customHeight="1" x14ac:dyDescent="0.25">
      <c r="A22" s="424"/>
      <c r="B22" s="408"/>
      <c r="C22" s="168" t="s">
        <v>143</v>
      </c>
      <c r="D22" s="169">
        <f>IFERROR(D21/$D$10,0)</f>
        <v>0.14770658453868105</v>
      </c>
      <c r="E22" s="169">
        <f>IFERROR(E21/$E$10,0)</f>
        <v>0.16597679115121924</v>
      </c>
      <c r="F22" s="153">
        <f>(E22-D22)*100</f>
        <v>1.8270206612538198</v>
      </c>
      <c r="G22" s="339"/>
      <c r="H22" s="340"/>
      <c r="I22" s="340"/>
    </row>
    <row r="23" spans="1:14" s="47" customFormat="1" ht="39" customHeight="1" x14ac:dyDescent="0.25">
      <c r="A23" s="424"/>
      <c r="B23" s="408" t="s">
        <v>830</v>
      </c>
      <c r="C23" s="166" t="s">
        <v>142</v>
      </c>
      <c r="D23" s="151">
        <v>60000</v>
      </c>
      <c r="E23" s="151">
        <f>'Quadro Geral'!J28</f>
        <v>60000</v>
      </c>
      <c r="F23" s="159">
        <f>IFERROR(E23/D23*100-100,)</f>
        <v>0</v>
      </c>
      <c r="G23" s="339"/>
      <c r="H23" s="340"/>
      <c r="I23" s="340"/>
    </row>
    <row r="24" spans="1:14" s="47" customFormat="1" ht="39" customHeight="1" x14ac:dyDescent="0.25">
      <c r="A24" s="424"/>
      <c r="B24" s="408"/>
      <c r="C24" s="168" t="s">
        <v>143</v>
      </c>
      <c r="D24" s="169">
        <f>IFERROR(D23/$D$10,0)</f>
        <v>2.1343031606895508E-2</v>
      </c>
      <c r="E24" s="169">
        <f>IFERROR(E23/$E$10,0)</f>
        <v>2.0572180925473846E-2</v>
      </c>
      <c r="F24" s="153">
        <f>(E24-D24)*100</f>
        <v>-7.7085068142166216E-2</v>
      </c>
      <c r="G24" s="339"/>
      <c r="H24" s="340"/>
      <c r="I24" s="340"/>
    </row>
    <row r="25" spans="1:14" s="47" customFormat="1" ht="39" customHeight="1" x14ac:dyDescent="0.25">
      <c r="A25" s="424"/>
      <c r="B25" s="408" t="s">
        <v>831</v>
      </c>
      <c r="C25" s="166" t="s">
        <v>142</v>
      </c>
      <c r="D25" s="151">
        <v>5000</v>
      </c>
      <c r="E25" s="151">
        <f>'Quadro Geral'!J25</f>
        <v>0</v>
      </c>
      <c r="F25" s="159">
        <f>IFERROR(E25/D25*100-100,)</f>
        <v>-100</v>
      </c>
      <c r="G25" s="339">
        <v>0</v>
      </c>
      <c r="H25" s="340"/>
      <c r="I25" s="340"/>
    </row>
    <row r="26" spans="1:14" s="47" customFormat="1" ht="39" customHeight="1" x14ac:dyDescent="0.25">
      <c r="A26" s="424"/>
      <c r="B26" s="408"/>
      <c r="C26" s="168" t="s">
        <v>143</v>
      </c>
      <c r="D26" s="169">
        <f>IFERROR(D25/$D$10,0)</f>
        <v>1.7785859672412921E-3</v>
      </c>
      <c r="E26" s="169">
        <f>IFERROR(E25/$E$10,0)</f>
        <v>0</v>
      </c>
      <c r="F26" s="153">
        <f>(E26-D26)*100</f>
        <v>-0.17785859672412921</v>
      </c>
      <c r="G26" s="339"/>
      <c r="H26" s="340"/>
      <c r="I26" s="340"/>
    </row>
    <row r="27" spans="1:14" ht="16.5" thickBot="1" x14ac:dyDescent="0.3">
      <c r="B27" s="171"/>
    </row>
    <row r="28" spans="1:14" ht="27" customHeight="1" thickBot="1" x14ac:dyDescent="0.3">
      <c r="A28" s="412" t="s">
        <v>209</v>
      </c>
      <c r="B28" s="413"/>
      <c r="C28" s="413"/>
      <c r="D28" s="413"/>
      <c r="E28" s="413"/>
      <c r="F28" s="413"/>
      <c r="G28" s="413"/>
      <c r="H28" s="413"/>
      <c r="I28" s="413"/>
      <c r="J28" s="413"/>
      <c r="K28" s="413"/>
      <c r="L28" s="413"/>
      <c r="M28" s="414"/>
    </row>
    <row r="29" spans="1:14" ht="15" x14ac:dyDescent="0.25">
      <c r="A29" s="415" t="s">
        <v>786</v>
      </c>
      <c r="B29" s="416"/>
      <c r="C29" s="416"/>
      <c r="D29" s="416"/>
      <c r="E29" s="416"/>
      <c r="F29" s="416"/>
      <c r="G29" s="416"/>
      <c r="H29" s="416"/>
      <c r="I29" s="416"/>
      <c r="J29" s="416"/>
      <c r="K29" s="416"/>
      <c r="L29" s="416"/>
      <c r="M29" s="417"/>
    </row>
    <row r="30" spans="1:14" ht="15" x14ac:dyDescent="0.25">
      <c r="A30" s="418"/>
      <c r="B30" s="419"/>
      <c r="C30" s="419"/>
      <c r="D30" s="419"/>
      <c r="E30" s="419"/>
      <c r="F30" s="419"/>
      <c r="G30" s="419"/>
      <c r="H30" s="419"/>
      <c r="I30" s="419"/>
      <c r="J30" s="419"/>
      <c r="K30" s="419"/>
      <c r="L30" s="419"/>
      <c r="M30" s="420"/>
    </row>
    <row r="31" spans="1:14" ht="15" x14ac:dyDescent="0.25">
      <c r="A31" s="418"/>
      <c r="B31" s="419"/>
      <c r="C31" s="419"/>
      <c r="D31" s="419"/>
      <c r="E31" s="419"/>
      <c r="F31" s="419"/>
      <c r="G31" s="419"/>
      <c r="H31" s="419"/>
      <c r="I31" s="419"/>
      <c r="J31" s="419"/>
      <c r="K31" s="419"/>
      <c r="L31" s="419"/>
      <c r="M31" s="420"/>
    </row>
    <row r="32" spans="1:14" ht="15" x14ac:dyDescent="0.25">
      <c r="A32" s="418"/>
      <c r="B32" s="419"/>
      <c r="C32" s="419"/>
      <c r="D32" s="419"/>
      <c r="E32" s="419"/>
      <c r="F32" s="419"/>
      <c r="G32" s="419"/>
      <c r="H32" s="419"/>
      <c r="I32" s="419"/>
      <c r="J32" s="419"/>
      <c r="K32" s="419"/>
      <c r="L32" s="419"/>
      <c r="M32" s="420"/>
    </row>
    <row r="33" spans="1:13" ht="15" x14ac:dyDescent="0.25">
      <c r="A33" s="418"/>
      <c r="B33" s="419"/>
      <c r="C33" s="419"/>
      <c r="D33" s="419"/>
      <c r="E33" s="419"/>
      <c r="F33" s="419"/>
      <c r="G33" s="419"/>
      <c r="H33" s="419"/>
      <c r="I33" s="419"/>
      <c r="J33" s="419"/>
      <c r="K33" s="419"/>
      <c r="L33" s="419"/>
      <c r="M33" s="420"/>
    </row>
    <row r="34" spans="1:13" ht="15" x14ac:dyDescent="0.25">
      <c r="A34" s="418"/>
      <c r="B34" s="419"/>
      <c r="C34" s="419"/>
      <c r="D34" s="419"/>
      <c r="E34" s="419"/>
      <c r="F34" s="419"/>
      <c r="G34" s="419"/>
      <c r="H34" s="419"/>
      <c r="I34" s="419"/>
      <c r="J34" s="419"/>
      <c r="K34" s="419"/>
      <c r="L34" s="419"/>
      <c r="M34" s="420"/>
    </row>
    <row r="35" spans="1:13" thickBot="1" x14ac:dyDescent="0.3">
      <c r="A35" s="421"/>
      <c r="B35" s="422"/>
      <c r="C35" s="422"/>
      <c r="D35" s="422"/>
      <c r="E35" s="422"/>
      <c r="F35" s="422"/>
      <c r="G35" s="422"/>
      <c r="H35" s="422"/>
      <c r="I35" s="422"/>
      <c r="J35" s="422"/>
      <c r="K35" s="422"/>
      <c r="L35" s="422"/>
      <c r="M35" s="423"/>
    </row>
  </sheetData>
  <sheetProtection selectLockedCells="1"/>
  <mergeCells count="30">
    <mergeCell ref="A3:M3"/>
    <mergeCell ref="B10:C10"/>
    <mergeCell ref="A28:M28"/>
    <mergeCell ref="A29:M35"/>
    <mergeCell ref="A12:A26"/>
    <mergeCell ref="H15:I16"/>
    <mergeCell ref="B17:B18"/>
    <mergeCell ref="A5:A10"/>
    <mergeCell ref="B5:C5"/>
    <mergeCell ref="H5:H8"/>
    <mergeCell ref="I5:J5"/>
    <mergeCell ref="B6:C6"/>
    <mergeCell ref="I6:J6"/>
    <mergeCell ref="B7:C7"/>
    <mergeCell ref="I7:J7"/>
    <mergeCell ref="B8:C8"/>
    <mergeCell ref="B25:B26"/>
    <mergeCell ref="N10:P10"/>
    <mergeCell ref="B12:C12"/>
    <mergeCell ref="H12:J12"/>
    <mergeCell ref="B13:B14"/>
    <mergeCell ref="H13:I14"/>
    <mergeCell ref="B15:B16"/>
    <mergeCell ref="B19:B20"/>
    <mergeCell ref="I8:J8"/>
    <mergeCell ref="B9:C9"/>
    <mergeCell ref="H9:I9"/>
    <mergeCell ref="O13:R13"/>
    <mergeCell ref="B23:B24"/>
    <mergeCell ref="B21:B22"/>
  </mergeCells>
  <pageMargins left="0.51181102362204722" right="0.51181102362204722" top="0.35433070866141736" bottom="0.78740157480314965" header="0.31496062992125984" footer="0.31496062992125984"/>
  <pageSetup paperSize="9" scale="50"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tabColor theme="0"/>
    <pageSetUpPr fitToPage="1"/>
  </sheetPr>
  <dimension ref="B3:AA44"/>
  <sheetViews>
    <sheetView showGridLines="0" topLeftCell="A10" zoomScale="70" zoomScaleNormal="70" zoomScaleSheetLayoutView="80" workbookViewId="0">
      <selection activeCell="B37" sqref="B37:E37"/>
    </sheetView>
  </sheetViews>
  <sheetFormatPr defaultRowHeight="15" x14ac:dyDescent="0.25"/>
  <cols>
    <col min="1" max="1" width="1.140625" customWidth="1"/>
    <col min="2" max="2" width="41.42578125" bestFit="1" customWidth="1"/>
    <col min="3" max="4" width="19" customWidth="1"/>
    <col min="5" max="5" width="18.140625" customWidth="1"/>
    <col min="6" max="6" width="17.28515625" customWidth="1"/>
    <col min="7" max="8" width="17.42578125" customWidth="1"/>
    <col min="9" max="9" width="15.42578125" bestFit="1" customWidth="1"/>
    <col min="10" max="10" width="11.7109375" bestFit="1" customWidth="1"/>
    <col min="11" max="11" width="37.7109375" bestFit="1" customWidth="1"/>
  </cols>
  <sheetData>
    <row r="3" spans="2:27" ht="30.75" customHeight="1" x14ac:dyDescent="0.25"/>
    <row r="4" spans="2:27" ht="21" x14ac:dyDescent="0.25">
      <c r="B4" s="80" t="s">
        <v>148</v>
      </c>
      <c r="C4" s="66"/>
      <c r="D4" s="66"/>
      <c r="E4" s="66"/>
      <c r="F4" s="66"/>
      <c r="G4" s="79"/>
    </row>
    <row r="5" spans="2:27" s="2" customFormat="1" ht="24" customHeight="1" x14ac:dyDescent="0.25">
      <c r="B5" s="81" t="s">
        <v>269</v>
      </c>
      <c r="C5" s="67"/>
      <c r="D5" s="67"/>
      <c r="E5" s="68"/>
      <c r="F5" s="68"/>
      <c r="G5" s="69"/>
      <c r="H5" s="5"/>
      <c r="I5" s="5"/>
      <c r="J5" s="5"/>
      <c r="K5" s="5"/>
      <c r="L5" s="5"/>
      <c r="M5" s="5"/>
    </row>
    <row r="6" spans="2:27" s="2" customFormat="1" ht="23.25" customHeight="1" x14ac:dyDescent="0.25">
      <c r="B6" s="63"/>
      <c r="C6" s="64"/>
      <c r="D6" s="64"/>
      <c r="E6" s="65"/>
      <c r="F6" s="70" t="s">
        <v>42</v>
      </c>
      <c r="G6" s="65"/>
      <c r="H6" s="5"/>
      <c r="I6" s="5"/>
      <c r="J6" s="5"/>
      <c r="K6" s="5"/>
      <c r="L6" s="5"/>
      <c r="M6" s="5"/>
    </row>
    <row r="7" spans="2:27" ht="23.45" customHeight="1" x14ac:dyDescent="0.25">
      <c r="B7" s="395" t="s">
        <v>24</v>
      </c>
      <c r="C7" s="410" t="s">
        <v>277</v>
      </c>
      <c r="D7" s="410" t="s">
        <v>270</v>
      </c>
      <c r="E7" s="395" t="s">
        <v>43</v>
      </c>
      <c r="F7" s="395"/>
      <c r="G7" s="431" t="s">
        <v>204</v>
      </c>
      <c r="J7" s="43"/>
      <c r="K7" s="43"/>
      <c r="L7" s="43"/>
      <c r="M7" s="43"/>
      <c r="N7" s="43"/>
      <c r="O7" s="43"/>
      <c r="P7" s="43"/>
      <c r="Q7" s="43"/>
      <c r="R7" s="43"/>
      <c r="S7" s="43"/>
      <c r="T7" s="43"/>
      <c r="U7" s="43"/>
      <c r="V7" s="43"/>
      <c r="W7" s="43"/>
      <c r="X7" s="6"/>
      <c r="Y7" s="6"/>
      <c r="Z7" s="6"/>
      <c r="AA7" s="6"/>
    </row>
    <row r="8" spans="2:27" ht="46.15" customHeight="1" x14ac:dyDescent="0.25">
      <c r="B8" s="395"/>
      <c r="C8" s="410"/>
      <c r="D8" s="410"/>
      <c r="E8" s="100" t="s">
        <v>252</v>
      </c>
      <c r="F8" s="357" t="s">
        <v>253</v>
      </c>
      <c r="G8" s="431"/>
      <c r="J8" s="6"/>
      <c r="K8" s="6"/>
      <c r="L8" s="6"/>
      <c r="M8" s="6"/>
      <c r="N8" s="6"/>
      <c r="O8" s="6"/>
      <c r="P8" s="6"/>
      <c r="Q8" s="6"/>
      <c r="R8" s="6"/>
      <c r="S8" s="6"/>
      <c r="T8" s="6"/>
      <c r="U8" s="6"/>
      <c r="V8" s="6"/>
      <c r="W8" s="6"/>
      <c r="X8" s="6"/>
      <c r="Y8" s="6"/>
      <c r="Z8" s="6"/>
      <c r="AA8" s="6"/>
    </row>
    <row r="9" spans="2:27" ht="24.95" customHeight="1" x14ac:dyDescent="0.25">
      <c r="B9" s="96" t="s">
        <v>25</v>
      </c>
      <c r="C9" s="101"/>
      <c r="D9" s="101"/>
      <c r="E9" s="101"/>
      <c r="F9" s="102"/>
      <c r="G9" s="102"/>
      <c r="J9" s="6"/>
      <c r="K9" s="6"/>
      <c r="L9" s="6"/>
      <c r="M9" s="6"/>
      <c r="N9" s="6"/>
      <c r="O9" s="6"/>
      <c r="P9" s="6"/>
      <c r="Q9" s="6"/>
      <c r="R9" s="6"/>
      <c r="S9" s="6"/>
      <c r="T9" s="6"/>
      <c r="U9" s="6"/>
      <c r="V9" s="6"/>
      <c r="W9" s="6"/>
      <c r="X9" s="6"/>
      <c r="Y9" s="6"/>
      <c r="Z9" s="6"/>
      <c r="AA9" s="6"/>
    </row>
    <row r="10" spans="2:27" ht="24.95" customHeight="1" x14ac:dyDescent="0.25">
      <c r="B10" s="82" t="s">
        <v>26</v>
      </c>
      <c r="C10" s="83">
        <f>C11+C21+C22+C23</f>
        <v>3142905</v>
      </c>
      <c r="D10" s="83">
        <f>D11+D21+D22+D23</f>
        <v>3377426</v>
      </c>
      <c r="E10" s="83">
        <f>D10-C10</f>
        <v>234521</v>
      </c>
      <c r="F10" s="304">
        <f>IFERROR(E10/C10*100,)</f>
        <v>7.4619181935184171</v>
      </c>
      <c r="G10" s="84">
        <f t="shared" ref="G10:G27" si="0">IFERROR(D10/$D$27*100,0)</f>
        <v>59.910781977448565</v>
      </c>
      <c r="J10" s="6"/>
      <c r="K10" s="6"/>
      <c r="L10" s="6"/>
      <c r="M10" s="6"/>
      <c r="N10" s="6"/>
      <c r="O10" s="6"/>
      <c r="P10" s="6"/>
      <c r="Q10" s="6"/>
      <c r="R10" s="6"/>
      <c r="S10" s="6"/>
      <c r="T10" s="6"/>
      <c r="U10" s="6"/>
      <c r="V10" s="6"/>
      <c r="W10" s="6"/>
      <c r="X10" s="6"/>
      <c r="Y10" s="6"/>
      <c r="Z10" s="6"/>
      <c r="AA10" s="6"/>
    </row>
    <row r="11" spans="2:27" ht="24.95" customHeight="1" x14ac:dyDescent="0.25">
      <c r="B11" s="85" t="s">
        <v>285</v>
      </c>
      <c r="C11" s="83">
        <f>C12+C19+C20</f>
        <v>2907816</v>
      </c>
      <c r="D11" s="83">
        <f>D12+D19+D20</f>
        <v>3189540</v>
      </c>
      <c r="E11" s="83">
        <f>D11-C11</f>
        <v>281724</v>
      </c>
      <c r="F11" s="304">
        <f t="shared" ref="F11:F27" si="1">IFERROR(E11/C11*100,)</f>
        <v>9.6885084888452369</v>
      </c>
      <c r="G11" s="84">
        <f t="shared" si="0"/>
        <v>56.577948872410921</v>
      </c>
      <c r="J11" s="6"/>
      <c r="K11" s="6"/>
      <c r="L11" s="6"/>
      <c r="M11" s="6"/>
      <c r="N11" s="6"/>
      <c r="O11" s="6"/>
      <c r="P11" s="6"/>
      <c r="Q11" s="6"/>
      <c r="R11" s="6"/>
      <c r="S11" s="6"/>
      <c r="T11" s="6"/>
      <c r="U11" s="6"/>
      <c r="V11" s="6"/>
      <c r="W11" s="6"/>
      <c r="X11" s="6"/>
      <c r="Y11" s="6"/>
      <c r="Z11" s="6"/>
      <c r="AA11" s="6"/>
    </row>
    <row r="12" spans="2:27" ht="24.95" customHeight="1" x14ac:dyDescent="0.25">
      <c r="B12" s="85" t="s">
        <v>27</v>
      </c>
      <c r="C12" s="83">
        <f>C13+C16</f>
        <v>1456936</v>
      </c>
      <c r="D12" s="83">
        <f>D13+D16</f>
        <v>1640904</v>
      </c>
      <c r="E12" s="83">
        <f t="shared" ref="E12:E27" si="2">D12-C12</f>
        <v>183968</v>
      </c>
      <c r="F12" s="304">
        <f t="shared" si="1"/>
        <v>12.627047447520001</v>
      </c>
      <c r="G12" s="84">
        <f t="shared" si="0"/>
        <v>29.107326641626869</v>
      </c>
      <c r="J12" s="6"/>
      <c r="K12" s="429"/>
      <c r="L12" s="429"/>
      <c r="M12" s="429"/>
      <c r="N12" s="429"/>
      <c r="O12" s="429"/>
      <c r="P12" s="429"/>
      <c r="Q12" s="429"/>
      <c r="R12" s="429"/>
      <c r="S12" s="6"/>
      <c r="T12" s="6"/>
      <c r="U12" s="6"/>
      <c r="V12" s="6"/>
      <c r="W12" s="6"/>
      <c r="X12" s="6"/>
      <c r="Y12" s="6"/>
      <c r="Z12" s="6"/>
      <c r="AA12" s="6"/>
    </row>
    <row r="13" spans="2:27" ht="24.95" customHeight="1" x14ac:dyDescent="0.25">
      <c r="B13" s="89" t="s">
        <v>28</v>
      </c>
      <c r="C13" s="105">
        <f>SUM(C14:C15)</f>
        <v>1271605</v>
      </c>
      <c r="D13" s="105">
        <f>SUM(D14:D15)</f>
        <v>1407854</v>
      </c>
      <c r="E13" s="83">
        <f t="shared" si="2"/>
        <v>136249</v>
      </c>
      <c r="F13" s="304">
        <f t="shared" si="1"/>
        <v>10.714726664333657</v>
      </c>
      <c r="G13" s="84">
        <f t="shared" si="0"/>
        <v>24.973347765451823</v>
      </c>
      <c r="I13" s="430"/>
      <c r="J13" s="430"/>
      <c r="K13" s="429"/>
      <c r="L13" s="429"/>
      <c r="M13" s="429"/>
      <c r="N13" s="429"/>
      <c r="O13" s="429"/>
      <c r="P13" s="429"/>
      <c r="Q13" s="429"/>
      <c r="R13" s="429"/>
      <c r="S13" s="6"/>
      <c r="T13" s="6"/>
      <c r="U13" s="6"/>
      <c r="V13" s="6"/>
      <c r="W13" s="6"/>
      <c r="X13" s="6"/>
      <c r="Y13" s="6"/>
      <c r="Z13" s="6"/>
      <c r="AA13" s="6"/>
    </row>
    <row r="14" spans="2:27" ht="24.95" customHeight="1" x14ac:dyDescent="0.25">
      <c r="B14" s="86" t="s">
        <v>271</v>
      </c>
      <c r="C14" s="87">
        <v>1006001</v>
      </c>
      <c r="D14" s="87">
        <v>1227854</v>
      </c>
      <c r="E14" s="83">
        <f t="shared" si="2"/>
        <v>221853</v>
      </c>
      <c r="F14" s="304">
        <f t="shared" si="1"/>
        <v>22.05296018592427</v>
      </c>
      <c r="G14" s="84">
        <f t="shared" si="0"/>
        <v>21.780401197284007</v>
      </c>
      <c r="H14" s="306"/>
      <c r="I14" s="104"/>
      <c r="J14" s="104"/>
      <c r="K14" s="103"/>
      <c r="L14" s="103"/>
      <c r="M14" s="103"/>
      <c r="N14" s="103"/>
      <c r="O14" s="103"/>
      <c r="P14" s="103"/>
      <c r="Q14" s="103"/>
      <c r="R14" s="103"/>
      <c r="S14" s="6"/>
      <c r="T14" s="6"/>
      <c r="U14" s="6"/>
      <c r="V14" s="6"/>
      <c r="W14" s="6"/>
      <c r="X14" s="6"/>
      <c r="Y14" s="6"/>
      <c r="Z14" s="6"/>
      <c r="AA14" s="6"/>
    </row>
    <row r="15" spans="2:27" ht="24.95" customHeight="1" x14ac:dyDescent="0.25">
      <c r="B15" s="86" t="s">
        <v>254</v>
      </c>
      <c r="C15" s="87">
        <v>265604</v>
      </c>
      <c r="D15" s="87">
        <v>180000</v>
      </c>
      <c r="E15" s="83">
        <f t="shared" si="2"/>
        <v>-85604</v>
      </c>
      <c r="F15" s="304">
        <f t="shared" si="1"/>
        <v>-32.229936296140117</v>
      </c>
      <c r="G15" s="84">
        <f t="shared" si="0"/>
        <v>3.1929465681678129</v>
      </c>
      <c r="H15" s="306"/>
      <c r="I15" s="104"/>
      <c r="J15" s="104"/>
      <c r="K15" s="103"/>
      <c r="L15" s="103"/>
      <c r="M15" s="103"/>
      <c r="N15" s="103"/>
      <c r="O15" s="103"/>
      <c r="P15" s="103"/>
      <c r="Q15" s="103"/>
      <c r="R15" s="103"/>
      <c r="S15" s="6"/>
      <c r="T15" s="6"/>
      <c r="U15" s="6"/>
      <c r="V15" s="6"/>
      <c r="W15" s="6"/>
      <c r="X15" s="6"/>
      <c r="Y15" s="6"/>
      <c r="Z15" s="6"/>
      <c r="AA15" s="6"/>
    </row>
    <row r="16" spans="2:27" ht="24.95" customHeight="1" x14ac:dyDescent="0.25">
      <c r="B16" s="89" t="s">
        <v>29</v>
      </c>
      <c r="C16" s="105">
        <f>SUM(C17:C18)</f>
        <v>185331</v>
      </c>
      <c r="D16" s="105">
        <f>SUM(D17:D18)</f>
        <v>233050</v>
      </c>
      <c r="E16" s="83">
        <f t="shared" si="2"/>
        <v>47719</v>
      </c>
      <c r="F16" s="304">
        <f t="shared" si="1"/>
        <v>25.747986035795417</v>
      </c>
      <c r="G16" s="84">
        <f t="shared" si="0"/>
        <v>4.133978876175048</v>
      </c>
      <c r="H16" s="306"/>
      <c r="I16" s="430"/>
      <c r="J16" s="430"/>
    </row>
    <row r="17" spans="2:12" ht="24.95" customHeight="1" x14ac:dyDescent="0.25">
      <c r="B17" s="86" t="s">
        <v>272</v>
      </c>
      <c r="C17" s="88">
        <v>134974</v>
      </c>
      <c r="D17" s="88">
        <v>203050</v>
      </c>
      <c r="E17" s="83">
        <f t="shared" si="2"/>
        <v>68076</v>
      </c>
      <c r="F17" s="304">
        <f t="shared" si="1"/>
        <v>50.436380339917321</v>
      </c>
      <c r="G17" s="84">
        <f t="shared" si="0"/>
        <v>3.6018211148137471</v>
      </c>
      <c r="H17" s="306"/>
      <c r="I17" s="104"/>
      <c r="J17" s="104"/>
    </row>
    <row r="18" spans="2:12" ht="24.95" customHeight="1" x14ac:dyDescent="0.25">
      <c r="B18" s="86" t="s">
        <v>255</v>
      </c>
      <c r="C18" s="88">
        <v>50357</v>
      </c>
      <c r="D18" s="88">
        <v>30000</v>
      </c>
      <c r="E18" s="83">
        <f t="shared" si="2"/>
        <v>-20357</v>
      </c>
      <c r="F18" s="304">
        <f t="shared" si="1"/>
        <v>-40.425362908830948</v>
      </c>
      <c r="G18" s="84">
        <f t="shared" si="0"/>
        <v>0.53215776136130211</v>
      </c>
      <c r="H18" s="306"/>
      <c r="I18" s="104"/>
      <c r="J18" s="104"/>
    </row>
    <row r="19" spans="2:12" ht="24.95" customHeight="1" x14ac:dyDescent="0.25">
      <c r="B19" s="89" t="s">
        <v>215</v>
      </c>
      <c r="C19" s="90">
        <v>1314868</v>
      </c>
      <c r="D19" s="90">
        <v>1420330</v>
      </c>
      <c r="E19" s="83">
        <f t="shared" si="2"/>
        <v>105462</v>
      </c>
      <c r="F19" s="304">
        <f t="shared" si="1"/>
        <v>8.0207290769871964</v>
      </c>
      <c r="G19" s="84">
        <f t="shared" si="0"/>
        <v>25.194654439809945</v>
      </c>
      <c r="H19" s="306"/>
    </row>
    <row r="20" spans="2:12" ht="24.95" customHeight="1" x14ac:dyDescent="0.25">
      <c r="B20" s="89" t="s">
        <v>150</v>
      </c>
      <c r="C20" s="90">
        <v>136012</v>
      </c>
      <c r="D20" s="90">
        <v>128306</v>
      </c>
      <c r="E20" s="83">
        <f t="shared" si="2"/>
        <v>-7706</v>
      </c>
      <c r="F20" s="304">
        <f t="shared" si="1"/>
        <v>-5.6656765579507686</v>
      </c>
      <c r="G20" s="84">
        <f t="shared" si="0"/>
        <v>2.2759677909741076</v>
      </c>
      <c r="H20" s="306"/>
      <c r="I20" s="62"/>
      <c r="J20" s="62"/>
      <c r="K20" s="62"/>
      <c r="L20" s="27"/>
    </row>
    <row r="21" spans="2:12" ht="24.95" customHeight="1" x14ac:dyDescent="0.25">
      <c r="B21" s="89" t="s">
        <v>30</v>
      </c>
      <c r="C21" s="90">
        <v>223000</v>
      </c>
      <c r="D21" s="90">
        <v>175000</v>
      </c>
      <c r="E21" s="83">
        <f t="shared" si="2"/>
        <v>-48000</v>
      </c>
      <c r="F21" s="304">
        <f t="shared" si="1"/>
        <v>-21.524663677130047</v>
      </c>
      <c r="G21" s="84">
        <f t="shared" si="0"/>
        <v>3.1042536079409291</v>
      </c>
      <c r="H21" s="306"/>
    </row>
    <row r="22" spans="2:12" ht="24.95" customHeight="1" x14ac:dyDescent="0.25">
      <c r="B22" s="89" t="s">
        <v>31</v>
      </c>
      <c r="C22" s="91">
        <v>12089</v>
      </c>
      <c r="D22" s="91">
        <v>12886</v>
      </c>
      <c r="E22" s="83">
        <f t="shared" si="2"/>
        <v>797</v>
      </c>
      <c r="F22" s="304">
        <f t="shared" si="1"/>
        <v>6.5927702870378022</v>
      </c>
      <c r="G22" s="84">
        <f t="shared" si="0"/>
        <v>0.22857949709672465</v>
      </c>
      <c r="H22" s="306"/>
    </row>
    <row r="23" spans="2:12" ht="24.95" customHeight="1" x14ac:dyDescent="0.25">
      <c r="B23" s="89" t="s">
        <v>32</v>
      </c>
      <c r="C23" s="91"/>
      <c r="D23" s="91"/>
      <c r="E23" s="83">
        <f t="shared" si="2"/>
        <v>0</v>
      </c>
      <c r="F23" s="304">
        <f t="shared" si="1"/>
        <v>0</v>
      </c>
      <c r="G23" s="84">
        <f t="shared" si="0"/>
        <v>0</v>
      </c>
    </row>
    <row r="24" spans="2:12" ht="24.95" customHeight="1" x14ac:dyDescent="0.25">
      <c r="B24" s="82" t="s">
        <v>33</v>
      </c>
      <c r="C24" s="83">
        <f>SUM(C25:C26)</f>
        <v>200000</v>
      </c>
      <c r="D24" s="83">
        <f>SUM(D25:D26)</f>
        <v>2260000</v>
      </c>
      <c r="E24" s="83">
        <f t="shared" si="2"/>
        <v>2060000</v>
      </c>
      <c r="F24" s="304">
        <f t="shared" si="1"/>
        <v>1030</v>
      </c>
      <c r="G24" s="84">
        <f t="shared" si="0"/>
        <v>40.089218022551428</v>
      </c>
    </row>
    <row r="25" spans="2:12" ht="36" customHeight="1" x14ac:dyDescent="0.25">
      <c r="B25" s="89" t="s">
        <v>34</v>
      </c>
      <c r="C25" s="91">
        <v>200000</v>
      </c>
      <c r="D25" s="91">
        <v>2260000</v>
      </c>
      <c r="E25" s="83">
        <f t="shared" si="2"/>
        <v>2060000</v>
      </c>
      <c r="F25" s="304">
        <f t="shared" si="1"/>
        <v>1030</v>
      </c>
      <c r="G25" s="84">
        <f t="shared" si="0"/>
        <v>40.089218022551428</v>
      </c>
      <c r="H25" s="303"/>
    </row>
    <row r="26" spans="2:12" ht="24.95" customHeight="1" x14ac:dyDescent="0.25">
      <c r="B26" s="89" t="s">
        <v>50</v>
      </c>
      <c r="C26" s="91"/>
      <c r="D26" s="91"/>
      <c r="E26" s="83">
        <f t="shared" si="2"/>
        <v>0</v>
      </c>
      <c r="F26" s="304">
        <f t="shared" si="1"/>
        <v>0</v>
      </c>
      <c r="G26" s="84">
        <f t="shared" si="0"/>
        <v>0</v>
      </c>
    </row>
    <row r="27" spans="2:12" ht="24.95" customHeight="1" x14ac:dyDescent="0.25">
      <c r="B27" s="82" t="s">
        <v>35</v>
      </c>
      <c r="C27" s="83">
        <f>SUM(C10,C24)</f>
        <v>3342905</v>
      </c>
      <c r="D27" s="83">
        <f>SUM(D10,D24)</f>
        <v>5637426</v>
      </c>
      <c r="E27" s="83">
        <f t="shared" si="2"/>
        <v>2294521</v>
      </c>
      <c r="F27" s="304">
        <f t="shared" si="1"/>
        <v>68.638534448331612</v>
      </c>
      <c r="G27" s="84">
        <f t="shared" si="0"/>
        <v>100</v>
      </c>
    </row>
    <row r="28" spans="2:12" ht="24.95" customHeight="1" x14ac:dyDescent="0.25">
      <c r="B28" s="96" t="s">
        <v>36</v>
      </c>
      <c r="C28" s="92"/>
      <c r="D28" s="92"/>
      <c r="E28" s="92"/>
      <c r="F28" s="93"/>
      <c r="G28" s="93"/>
      <c r="H28" s="301"/>
    </row>
    <row r="29" spans="2:12" ht="24.95" customHeight="1" x14ac:dyDescent="0.25">
      <c r="B29" s="85" t="s">
        <v>37</v>
      </c>
      <c r="C29" s="83">
        <v>2990520.0000000005</v>
      </c>
      <c r="D29" s="83">
        <f>SUM(D30:D31)</f>
        <v>5363905</v>
      </c>
      <c r="E29" s="83">
        <f>D29-C29</f>
        <v>2373384.9999999995</v>
      </c>
      <c r="F29" s="84">
        <f>IFERROR(E29/C29*100,)</f>
        <v>79.363622380054281</v>
      </c>
      <c r="G29" s="84">
        <f>IFERROR(D29/$D$35*100,0)</f>
        <v>95.148122565156513</v>
      </c>
      <c r="H29" s="27"/>
      <c r="I29" s="27"/>
      <c r="J29" s="27"/>
      <c r="K29" s="27"/>
    </row>
    <row r="30" spans="2:12" ht="24.95" customHeight="1" x14ac:dyDescent="0.25">
      <c r="B30" s="89" t="s">
        <v>38</v>
      </c>
      <c r="C30" s="90">
        <v>492756.00000000006</v>
      </c>
      <c r="D30" s="90">
        <f>'Quadro Geral'!J30+'Quadro Geral'!J31+'Quadro Geral'!J35+'Quadro Geral'!J21+'Quadro Geral'!J22+'Quadro Geral'!J23+'Quadro Geral'!J26+'Quadro Geral'!J28+'Quadro Geral'!J36+'Quadro Geral'!J37</f>
        <v>2765799</v>
      </c>
      <c r="E30" s="83">
        <f t="shared" ref="E30:E34" si="3">D30-C30</f>
        <v>2273043</v>
      </c>
      <c r="F30" s="84">
        <f t="shared" ref="F30:F35" si="4">IFERROR(E30/C30*100,)</f>
        <v>461.2917955336921</v>
      </c>
      <c r="G30" s="84">
        <f t="shared" ref="G30:G34" si="5">IFERROR(D30/$D$35*100,0)</f>
        <v>49.061380140510934</v>
      </c>
      <c r="H30" s="27"/>
      <c r="I30" s="367"/>
      <c r="J30" s="302"/>
      <c r="K30" s="27"/>
    </row>
    <row r="31" spans="2:12" ht="24.95" customHeight="1" x14ac:dyDescent="0.25">
      <c r="B31" s="89" t="s">
        <v>188</v>
      </c>
      <c r="C31" s="90">
        <v>2497764.0000000009</v>
      </c>
      <c r="D31" s="90">
        <f>'Quadro Geral'!J9+'Quadro Geral'!J10+'Quadro Geral'!J11+'Quadro Geral'!J12+'Quadro Geral'!J13+'Quadro Geral'!J14+'Quadro Geral'!J15+'Quadro Geral'!J16+'Quadro Geral'!J17+'Quadro Geral'!J18+'Quadro Geral'!J19+'Quadro Geral'!J20+'Quadro Geral'!J27+'Quadro Geral'!J29+'Quadro Geral'!J34</f>
        <v>2598106.0000000005</v>
      </c>
      <c r="E31" s="83">
        <f t="shared" si="3"/>
        <v>100341.99999999953</v>
      </c>
      <c r="F31" s="84">
        <f t="shared" si="4"/>
        <v>4.017273049015019</v>
      </c>
      <c r="G31" s="84">
        <f t="shared" si="5"/>
        <v>46.086742424645585</v>
      </c>
      <c r="H31" s="367"/>
      <c r="I31" s="367"/>
      <c r="J31" s="27"/>
      <c r="K31" s="27"/>
    </row>
    <row r="32" spans="2:12" ht="24.95" customHeight="1" x14ac:dyDescent="0.25">
      <c r="B32" s="89" t="s">
        <v>39</v>
      </c>
      <c r="C32" s="90">
        <v>96594</v>
      </c>
      <c r="D32" s="90">
        <f>'Quadro Geral'!J24</f>
        <v>62980</v>
      </c>
      <c r="E32" s="83">
        <f t="shared" si="3"/>
        <v>-33614</v>
      </c>
      <c r="F32" s="84">
        <f t="shared" si="4"/>
        <v>-34.799262894175619</v>
      </c>
      <c r="G32" s="84">
        <f t="shared" si="5"/>
        <v>1.1171765270178269</v>
      </c>
      <c r="H32" s="367"/>
      <c r="I32" s="367"/>
      <c r="J32" s="27"/>
      <c r="K32" s="27"/>
    </row>
    <row r="33" spans="2:11" ht="24.95" customHeight="1" x14ac:dyDescent="0.25">
      <c r="B33" s="89" t="s">
        <v>187</v>
      </c>
      <c r="C33" s="90">
        <v>250791</v>
      </c>
      <c r="D33" s="90">
        <f>'Quadro Geral'!J32+'Quadro Geral'!J33</f>
        <v>210541</v>
      </c>
      <c r="E33" s="83">
        <f t="shared" si="3"/>
        <v>-40250</v>
      </c>
      <c r="F33" s="84">
        <f t="shared" si="4"/>
        <v>-16.049220267074972</v>
      </c>
      <c r="G33" s="84">
        <f t="shared" si="5"/>
        <v>3.7347009078256637</v>
      </c>
      <c r="H33" s="367"/>
      <c r="I33" s="367"/>
      <c r="J33" s="27"/>
      <c r="K33" s="27"/>
    </row>
    <row r="34" spans="2:11" ht="24.95" customHeight="1" x14ac:dyDescent="0.25">
      <c r="B34" s="89" t="s">
        <v>51</v>
      </c>
      <c r="C34" s="90">
        <v>5000</v>
      </c>
      <c r="D34" s="90">
        <f>'Quadro Geral'!J25</f>
        <v>0</v>
      </c>
      <c r="E34" s="83">
        <f t="shared" si="3"/>
        <v>-5000</v>
      </c>
      <c r="F34" s="84">
        <f t="shared" si="4"/>
        <v>-100</v>
      </c>
      <c r="G34" s="84">
        <f t="shared" si="5"/>
        <v>0</v>
      </c>
      <c r="H34" s="367"/>
      <c r="I34" s="367"/>
      <c r="J34" s="27"/>
      <c r="K34" s="27"/>
    </row>
    <row r="35" spans="2:11" ht="24.95" customHeight="1" x14ac:dyDescent="0.25">
      <c r="B35" s="82" t="s">
        <v>40</v>
      </c>
      <c r="C35" s="83">
        <f>SUM(C29,C32:C34)</f>
        <v>3342905.0000000005</v>
      </c>
      <c r="D35" s="83">
        <f>SUM(D29,D32:D34)</f>
        <v>5637426</v>
      </c>
      <c r="E35" s="83">
        <f>D35-C35</f>
        <v>2294520.9999999995</v>
      </c>
      <c r="F35" s="84">
        <f t="shared" si="4"/>
        <v>68.638534448331583</v>
      </c>
      <c r="G35" s="84">
        <f t="shared" ref="G35" si="6">IFERROR(D35/$D$35*100,0)</f>
        <v>100</v>
      </c>
      <c r="H35" s="367"/>
      <c r="I35" s="367"/>
      <c r="J35" s="27"/>
      <c r="K35" s="27"/>
    </row>
    <row r="36" spans="2:11" ht="24.95" customHeight="1" x14ac:dyDescent="0.25">
      <c r="B36" s="89" t="s">
        <v>41</v>
      </c>
      <c r="C36" s="94">
        <f>C27-C35</f>
        <v>0</v>
      </c>
      <c r="D36" s="94">
        <f>D27-D35</f>
        <v>0</v>
      </c>
      <c r="E36" s="94">
        <f t="shared" ref="E36" si="7">E27-E35</f>
        <v>0</v>
      </c>
      <c r="F36" s="95"/>
      <c r="G36" s="95"/>
    </row>
    <row r="37" spans="2:11" ht="31.5" customHeight="1" x14ac:dyDescent="0.25">
      <c r="B37" s="164"/>
      <c r="C37" s="376"/>
      <c r="D37" s="376"/>
      <c r="E37" s="164"/>
      <c r="F37" s="164"/>
      <c r="G37" s="164"/>
    </row>
    <row r="38" spans="2:11" ht="31.5" customHeight="1" x14ac:dyDescent="0.25">
      <c r="B38" s="428" t="s">
        <v>267</v>
      </c>
      <c r="C38" s="428"/>
      <c r="D38" s="428"/>
      <c r="E38" s="428"/>
      <c r="F38" s="428"/>
      <c r="G38" s="428"/>
      <c r="H38" s="428"/>
    </row>
    <row r="39" spans="2:11" ht="24.75" customHeight="1" x14ac:dyDescent="0.25">
      <c r="B39" s="115" t="s">
        <v>233</v>
      </c>
      <c r="C39" s="428" t="s">
        <v>236</v>
      </c>
      <c r="D39" s="428"/>
      <c r="E39" s="428"/>
      <c r="F39" s="428" t="s">
        <v>237</v>
      </c>
      <c r="G39" s="428"/>
      <c r="H39" s="428"/>
    </row>
    <row r="40" spans="2:11" ht="41.25" customHeight="1" x14ac:dyDescent="0.25">
      <c r="B40" s="115"/>
      <c r="C40" s="113" t="s">
        <v>279</v>
      </c>
      <c r="D40" s="113" t="s">
        <v>263</v>
      </c>
      <c r="E40" s="113" t="s">
        <v>238</v>
      </c>
      <c r="F40" s="113" t="s">
        <v>280</v>
      </c>
      <c r="G40" s="113" t="s">
        <v>268</v>
      </c>
      <c r="H40" s="113" t="s">
        <v>278</v>
      </c>
      <c r="I40" s="27"/>
    </row>
    <row r="41" spans="2:11" ht="33.75" customHeight="1" x14ac:dyDescent="0.25">
      <c r="B41" s="89" t="s">
        <v>234</v>
      </c>
      <c r="C41" s="125">
        <f>C10</f>
        <v>3142905</v>
      </c>
      <c r="D41" s="125">
        <f>D10</f>
        <v>3377426</v>
      </c>
      <c r="E41" s="119">
        <f>(IFERROR(D41/C41*100-100,0))</f>
        <v>7.4619181935184287</v>
      </c>
      <c r="F41" s="94">
        <v>3142905</v>
      </c>
      <c r="G41" s="125">
        <f>'Anexo_1.3_ Elemento de Despesas'!P40</f>
        <v>3377426.0000000005</v>
      </c>
      <c r="H41" s="119">
        <f>(IFERROR(G41/F41*100-100,0))</f>
        <v>7.4619181935184287</v>
      </c>
    </row>
    <row r="42" spans="2:11" ht="33.75" customHeight="1" x14ac:dyDescent="0.25">
      <c r="B42" s="89" t="s">
        <v>235</v>
      </c>
      <c r="C42" s="125">
        <f>C24</f>
        <v>200000</v>
      </c>
      <c r="D42" s="125">
        <f>D24</f>
        <v>2260000</v>
      </c>
      <c r="E42" s="119">
        <f>(IFERROR(D42/C42*100-100,0))</f>
        <v>1030</v>
      </c>
      <c r="F42" s="94">
        <v>200000</v>
      </c>
      <c r="G42" s="125">
        <f>'Anexo_1.3_ Elemento de Despesas'!Q40</f>
        <v>2260000</v>
      </c>
      <c r="H42" s="119">
        <f>(IFERROR(G42/F42*100-100,0))</f>
        <v>1030</v>
      </c>
      <c r="I42" s="302"/>
    </row>
    <row r="43" spans="2:11" ht="27.75" customHeight="1" x14ac:dyDescent="0.25">
      <c r="B43" s="116" t="s">
        <v>3</v>
      </c>
      <c r="C43" s="117">
        <f>SUM(C41:C42)</f>
        <v>3342905</v>
      </c>
      <c r="D43" s="117">
        <f>SUM(D41:D42)</f>
        <v>5637426</v>
      </c>
      <c r="E43" s="118">
        <f>(IFERROR(D43/C43*100-100,0))</f>
        <v>68.638534448331598</v>
      </c>
      <c r="F43" s="117">
        <f>SUM(F41:F42)</f>
        <v>3342905</v>
      </c>
      <c r="G43" s="117">
        <f>SUM(G41:G42)</f>
        <v>5637426</v>
      </c>
      <c r="H43" s="118">
        <f>(IFERROR(G43/F43*100-100,0))</f>
        <v>68.638534448331598</v>
      </c>
      <c r="I43" s="27"/>
    </row>
    <row r="44" spans="2:11" x14ac:dyDescent="0.25">
      <c r="B44" s="426" t="s">
        <v>282</v>
      </c>
      <c r="C44" s="427"/>
      <c r="D44" s="427"/>
      <c r="E44" s="427"/>
      <c r="F44" s="427"/>
      <c r="G44" s="427"/>
      <c r="H44" s="427"/>
    </row>
  </sheetData>
  <mergeCells count="19">
    <mergeCell ref="G7:G8"/>
    <mergeCell ref="B7:B8"/>
    <mergeCell ref="C7:C8"/>
    <mergeCell ref="E7:F7"/>
    <mergeCell ref="D7:D8"/>
    <mergeCell ref="R12:R13"/>
    <mergeCell ref="K12:K13"/>
    <mergeCell ref="L12:L13"/>
    <mergeCell ref="M12:M13"/>
    <mergeCell ref="N12:N13"/>
    <mergeCell ref="O12:O13"/>
    <mergeCell ref="B44:H44"/>
    <mergeCell ref="C39:E39"/>
    <mergeCell ref="F39:H39"/>
    <mergeCell ref="P12:P13"/>
    <mergeCell ref="Q12:Q13"/>
    <mergeCell ref="I13:J13"/>
    <mergeCell ref="I16:J16"/>
    <mergeCell ref="B38:H38"/>
  </mergeCells>
  <pageMargins left="0.23622047244094491" right="0.23622047244094491" top="0.74803149606299213" bottom="0.74803149606299213" header="0.31496062992125984" footer="0.31496062992125984"/>
  <pageSetup paperSize="9" scale="81"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tabColor theme="0"/>
  </sheetPr>
  <dimension ref="A5:AC53"/>
  <sheetViews>
    <sheetView showGridLines="0" view="pageBreakPreview" topLeftCell="E28" zoomScale="80" zoomScaleNormal="80" zoomScaleSheetLayoutView="80" workbookViewId="0">
      <selection activeCell="R51" sqref="R51"/>
    </sheetView>
  </sheetViews>
  <sheetFormatPr defaultColWidth="8.85546875" defaultRowHeight="15.75" x14ac:dyDescent="0.25"/>
  <cols>
    <col min="1" max="1" width="22.42578125" style="30" customWidth="1"/>
    <col min="2" max="3" width="8.7109375" style="181" customWidth="1"/>
    <col min="4" max="4" width="30.28515625" style="30" customWidth="1"/>
    <col min="5" max="5" width="19.85546875" style="30" customWidth="1"/>
    <col min="6" max="6" width="1.85546875" style="30" customWidth="1"/>
    <col min="7" max="7" width="15.7109375" style="30" customWidth="1"/>
    <col min="8" max="8" width="14" style="30" customWidth="1"/>
    <col min="9" max="9" width="15" style="30" customWidth="1"/>
    <col min="10" max="10" width="14.5703125" style="30" customWidth="1"/>
    <col min="11" max="11" width="14.140625" style="30" customWidth="1"/>
    <col min="12" max="12" width="15.42578125" style="30" customWidth="1"/>
    <col min="13" max="13" width="15.85546875" style="30" customWidth="1"/>
    <col min="14" max="14" width="12.28515625" style="30" customWidth="1"/>
    <col min="15" max="15" width="16.5703125" style="30" customWidth="1"/>
    <col min="16" max="16" width="14" style="30" bestFit="1" customWidth="1"/>
    <col min="17" max="17" width="15.42578125" style="30" customWidth="1"/>
    <col min="18" max="18" width="15.85546875" style="30" customWidth="1"/>
    <col min="19" max="19" width="9.42578125" style="30" customWidth="1"/>
    <col min="20" max="20" width="21.7109375" style="307" bestFit="1" customWidth="1"/>
    <col min="21" max="21" width="11.42578125" bestFit="1" customWidth="1"/>
  </cols>
  <sheetData>
    <row r="5" spans="1:29" ht="21.75" customHeight="1" x14ac:dyDescent="0.25">
      <c r="A5" s="411" t="s">
        <v>148</v>
      </c>
      <c r="B5" s="411"/>
      <c r="C5" s="411"/>
      <c r="D5" s="411"/>
      <c r="E5" s="411"/>
      <c r="F5" s="411"/>
      <c r="G5" s="411"/>
      <c r="H5" s="411"/>
      <c r="I5" s="411"/>
      <c r="J5" s="411"/>
      <c r="K5" s="411"/>
      <c r="L5" s="411"/>
      <c r="M5" s="411"/>
      <c r="N5" s="411"/>
      <c r="O5" s="411"/>
      <c r="P5" s="411"/>
      <c r="Q5" s="411"/>
      <c r="R5" s="411"/>
      <c r="S5" s="411"/>
      <c r="V5" s="28"/>
      <c r="W5" s="29"/>
    </row>
    <row r="6" spans="1:29" s="30" customFormat="1" ht="26.25" customHeight="1" x14ac:dyDescent="0.25">
      <c r="A6" s="437" t="s">
        <v>273</v>
      </c>
      <c r="B6" s="438"/>
      <c r="C6" s="438"/>
      <c r="D6" s="438"/>
      <c r="E6" s="438"/>
      <c r="F6" s="438"/>
      <c r="G6" s="439"/>
      <c r="H6" s="439"/>
      <c r="I6" s="439"/>
      <c r="J6" s="439"/>
      <c r="K6" s="439"/>
      <c r="L6" s="439"/>
      <c r="M6" s="439"/>
      <c r="N6" s="439"/>
      <c r="O6" s="439"/>
      <c r="P6" s="439"/>
      <c r="Q6" s="439"/>
      <c r="R6" s="439"/>
      <c r="S6" s="440"/>
      <c r="T6" s="308"/>
      <c r="V6" s="31"/>
      <c r="W6" s="32"/>
    </row>
    <row r="7" spans="1:29" x14ac:dyDescent="0.25">
      <c r="A7" s="211"/>
      <c r="B7" s="212"/>
      <c r="C7" s="212"/>
      <c r="D7" s="211"/>
      <c r="E7" s="211"/>
      <c r="F7" s="211"/>
    </row>
    <row r="8" spans="1:29" s="34" customFormat="1" ht="17.25" hidden="1" x14ac:dyDescent="0.3">
      <c r="A8" s="226"/>
      <c r="B8" s="212"/>
      <c r="C8" s="212"/>
      <c r="D8" s="211"/>
      <c r="E8" s="227"/>
      <c r="F8" s="30"/>
      <c r="G8" s="30"/>
      <c r="H8" s="30"/>
      <c r="I8" s="30"/>
      <c r="J8" s="30"/>
      <c r="K8" s="30"/>
      <c r="L8" s="30"/>
      <c r="M8" s="30"/>
      <c r="N8" s="30"/>
      <c r="O8" s="30"/>
      <c r="P8" s="30"/>
      <c r="Q8" s="30"/>
      <c r="R8" s="30"/>
      <c r="S8" s="30"/>
      <c r="T8" s="309"/>
      <c r="V8" s="35"/>
      <c r="W8" s="36"/>
    </row>
    <row r="9" spans="1:29" s="37" customFormat="1" ht="27" customHeight="1" x14ac:dyDescent="0.3">
      <c r="A9" s="395" t="s">
        <v>21</v>
      </c>
      <c r="B9" s="434" t="s">
        <v>120</v>
      </c>
      <c r="C9" s="434" t="s">
        <v>117</v>
      </c>
      <c r="D9" s="434" t="s">
        <v>126</v>
      </c>
      <c r="E9" s="434" t="s">
        <v>266</v>
      </c>
      <c r="F9" s="228"/>
      <c r="G9" s="435" t="s">
        <v>9</v>
      </c>
      <c r="H9" s="435"/>
      <c r="I9" s="434" t="s">
        <v>127</v>
      </c>
      <c r="J9" s="435" t="s">
        <v>128</v>
      </c>
      <c r="K9" s="435"/>
      <c r="L9" s="435"/>
      <c r="M9" s="435"/>
      <c r="N9" s="435"/>
      <c r="O9" s="436" t="s">
        <v>129</v>
      </c>
      <c r="P9" s="436" t="s">
        <v>130</v>
      </c>
      <c r="Q9" s="434" t="s">
        <v>10</v>
      </c>
      <c r="R9" s="435" t="s">
        <v>3</v>
      </c>
      <c r="S9" s="435" t="s">
        <v>131</v>
      </c>
      <c r="T9" s="319"/>
      <c r="U9" s="320"/>
      <c r="V9" s="321"/>
      <c r="W9" s="322"/>
      <c r="X9" s="320"/>
      <c r="Y9" s="320"/>
      <c r="Z9" s="320"/>
      <c r="AA9" s="320"/>
      <c r="AB9" s="320"/>
      <c r="AC9" s="320"/>
    </row>
    <row r="10" spans="1:29" s="37" customFormat="1" ht="40.15" customHeight="1" x14ac:dyDescent="0.25">
      <c r="A10" s="395"/>
      <c r="B10" s="434"/>
      <c r="C10" s="434"/>
      <c r="D10" s="434"/>
      <c r="E10" s="434"/>
      <c r="F10" s="229"/>
      <c r="G10" s="230" t="s">
        <v>196</v>
      </c>
      <c r="H10" s="230" t="s">
        <v>132</v>
      </c>
      <c r="I10" s="434"/>
      <c r="J10" s="230" t="s">
        <v>132</v>
      </c>
      <c r="K10" s="230" t="s">
        <v>133</v>
      </c>
      <c r="L10" s="230" t="s">
        <v>134</v>
      </c>
      <c r="M10" s="230" t="s">
        <v>135</v>
      </c>
      <c r="N10" s="230" t="s">
        <v>136</v>
      </c>
      <c r="O10" s="436"/>
      <c r="P10" s="436"/>
      <c r="Q10" s="434"/>
      <c r="R10" s="435"/>
      <c r="S10" s="435"/>
      <c r="T10" s="319"/>
      <c r="U10" s="42"/>
      <c r="V10" s="42"/>
      <c r="W10" s="42"/>
      <c r="X10" s="42"/>
      <c r="Y10" s="42"/>
      <c r="Z10" s="42"/>
      <c r="AA10" s="42"/>
      <c r="AB10" s="42"/>
      <c r="AC10" s="42"/>
    </row>
    <row r="11" spans="1:29" s="33" customFormat="1" ht="75.75" customHeight="1" x14ac:dyDescent="0.3">
      <c r="A11" s="231" t="str">
        <f>'Quadro Geral'!A9</f>
        <v>Presidência</v>
      </c>
      <c r="B11" s="232" t="str">
        <f>'Quadro Geral'!B9</f>
        <v>A</v>
      </c>
      <c r="C11" s="233">
        <f>'Quadro Geral'!C9</f>
        <v>0</v>
      </c>
      <c r="D11" s="234" t="str">
        <f>'Quadro Geral'!D9</f>
        <v>Articulação Institucional e fomento de parcerias estratégicas.</v>
      </c>
      <c r="E11" s="235">
        <f>'Quadro Geral'!J9</f>
        <v>156018.28000000003</v>
      </c>
      <c r="F11" s="236"/>
      <c r="G11" s="313">
        <f>69517.89+0.39</f>
        <v>69518.28</v>
      </c>
      <c r="H11" s="313">
        <v>2000</v>
      </c>
      <c r="I11" s="313"/>
      <c r="J11" s="313">
        <v>60000</v>
      </c>
      <c r="K11" s="313">
        <v>24500</v>
      </c>
      <c r="L11" s="313"/>
      <c r="M11" s="313"/>
      <c r="N11" s="313"/>
      <c r="O11" s="313"/>
      <c r="P11" s="237">
        <f>SUM(G11:O11)</f>
        <v>156018.28</v>
      </c>
      <c r="Q11" s="238"/>
      <c r="R11" s="237">
        <f>P11+Q11</f>
        <v>156018.28</v>
      </c>
      <c r="S11" s="239">
        <f t="shared" ref="S11:S36" si="0">IFERROR(R11/$R$40*100,0)</f>
        <v>2.7675446205413605</v>
      </c>
      <c r="T11" s="432"/>
      <c r="U11" s="433"/>
      <c r="V11" s="433"/>
      <c r="W11" s="433"/>
      <c r="X11" s="323"/>
      <c r="Y11" s="323"/>
      <c r="Z11" s="323"/>
      <c r="AA11" s="323"/>
      <c r="AB11" s="323"/>
      <c r="AC11" s="323"/>
    </row>
    <row r="12" spans="1:29" s="33" customFormat="1" ht="54.75" customHeight="1" x14ac:dyDescent="0.3">
      <c r="A12" s="231" t="str">
        <f>'Quadro Geral'!A10</f>
        <v>Direção Geral</v>
      </c>
      <c r="B12" s="232" t="str">
        <f>'Quadro Geral'!B10</f>
        <v>A</v>
      </c>
      <c r="C12" s="233">
        <f>'Quadro Geral'!C10</f>
        <v>0</v>
      </c>
      <c r="D12" s="234" t="str">
        <f>'Quadro Geral'!D10</f>
        <v>Manutenção Institucional</v>
      </c>
      <c r="E12" s="235">
        <f>'Quadro Geral'!J10</f>
        <v>613117.27</v>
      </c>
      <c r="F12" s="236"/>
      <c r="G12" s="313">
        <v>308769.2</v>
      </c>
      <c r="H12" s="313">
        <v>2500</v>
      </c>
      <c r="I12" s="313">
        <v>27500</v>
      </c>
      <c r="J12" s="313">
        <v>0</v>
      </c>
      <c r="K12" s="313">
        <v>3000</v>
      </c>
      <c r="L12" s="313">
        <v>150670</v>
      </c>
      <c r="M12" s="313">
        <v>120678.07</v>
      </c>
      <c r="N12" s="313"/>
      <c r="O12" s="313"/>
      <c r="P12" s="237">
        <f t="shared" ref="P12:P22" si="1">SUM(G12:O12)</f>
        <v>613117.27</v>
      </c>
      <c r="Q12" s="238"/>
      <c r="R12" s="237">
        <f t="shared" ref="R12:R39" si="2">P12+Q12</f>
        <v>613117.27</v>
      </c>
      <c r="S12" s="239">
        <f t="shared" si="0"/>
        <v>10.875837128505102</v>
      </c>
      <c r="T12" s="432"/>
      <c r="U12" s="433"/>
      <c r="V12" s="433"/>
      <c r="W12" s="433"/>
    </row>
    <row r="13" spans="1:29" s="33" customFormat="1" ht="47.25" x14ac:dyDescent="0.3">
      <c r="A13" s="231" t="str">
        <f>'Quadro Geral'!A11</f>
        <v>Gerência Técnica</v>
      </c>
      <c r="B13" s="232" t="str">
        <f>'Quadro Geral'!B11</f>
        <v>A</v>
      </c>
      <c r="C13" s="233">
        <f>'Quadro Geral'!C11</f>
        <v>0</v>
      </c>
      <c r="D13" s="234" t="str">
        <f>'Quadro Geral'!D11</f>
        <v>Orientação, esclarecimento e atendimento de demandas de profissionais e empresas</v>
      </c>
      <c r="E13" s="235">
        <f>'Quadro Geral'!J11</f>
        <v>205122.7</v>
      </c>
      <c r="F13" s="236"/>
      <c r="G13" s="313">
        <v>201622.69671961333</v>
      </c>
      <c r="H13" s="313">
        <v>2000</v>
      </c>
      <c r="I13" s="313"/>
      <c r="J13" s="313"/>
      <c r="K13" s="313">
        <v>1500.0032803866779</v>
      </c>
      <c r="L13" s="313"/>
      <c r="M13" s="313"/>
      <c r="N13" s="313"/>
      <c r="O13" s="313"/>
      <c r="P13" s="237">
        <f t="shared" si="1"/>
        <v>205122.7</v>
      </c>
      <c r="Q13" s="238"/>
      <c r="R13" s="237">
        <f t="shared" si="2"/>
        <v>205122.7</v>
      </c>
      <c r="S13" s="239">
        <f t="shared" si="0"/>
        <v>3.6385878945461991</v>
      </c>
      <c r="T13" s="432"/>
      <c r="U13" s="433"/>
      <c r="V13" s="433"/>
      <c r="W13" s="433"/>
    </row>
    <row r="14" spans="1:29" s="33" customFormat="1" ht="47.25" x14ac:dyDescent="0.3">
      <c r="A14" s="231" t="str">
        <f>'Quadro Geral'!A12</f>
        <v>Gerência de Operações</v>
      </c>
      <c r="B14" s="232" t="str">
        <f>'Quadro Geral'!B12</f>
        <v>A</v>
      </c>
      <c r="C14" s="233">
        <f>'Quadro Geral'!C12</f>
        <v>0</v>
      </c>
      <c r="D14" s="234" t="str">
        <f>'Quadro Geral'!D12</f>
        <v>Operacionalização dos processos éticos e de multa/fiscalização</v>
      </c>
      <c r="E14" s="235">
        <f>'Quadro Geral'!J12</f>
        <v>160808.57999999999</v>
      </c>
      <c r="F14" s="236"/>
      <c r="G14" s="313">
        <v>153808.57576000004</v>
      </c>
      <c r="H14" s="313">
        <v>0</v>
      </c>
      <c r="I14" s="313"/>
      <c r="J14" s="313"/>
      <c r="K14" s="313">
        <v>0</v>
      </c>
      <c r="L14" s="313">
        <v>7000.0042399999511</v>
      </c>
      <c r="M14" s="313"/>
      <c r="N14" s="313"/>
      <c r="O14" s="313"/>
      <c r="P14" s="237">
        <f t="shared" si="1"/>
        <v>160808.57999999999</v>
      </c>
      <c r="Q14" s="238"/>
      <c r="R14" s="237">
        <f t="shared" si="2"/>
        <v>160808.57999999999</v>
      </c>
      <c r="S14" s="239">
        <f t="shared" si="0"/>
        <v>2.8525177980163288</v>
      </c>
      <c r="T14" s="432"/>
      <c r="U14" s="433"/>
      <c r="V14" s="433"/>
      <c r="W14" s="433"/>
    </row>
    <row r="15" spans="1:29" s="33" customFormat="1" ht="31.5" x14ac:dyDescent="0.3">
      <c r="A15" s="231" t="str">
        <f>'Quadro Geral'!A13</f>
        <v>Gerência Adm. Financeira</v>
      </c>
      <c r="B15" s="232" t="str">
        <f>'Quadro Geral'!B13</f>
        <v>A</v>
      </c>
      <c r="C15" s="233">
        <f>'Quadro Geral'!C13</f>
        <v>0</v>
      </c>
      <c r="D15" s="234" t="str">
        <f>'Quadro Geral'!D13</f>
        <v>Manutenção Administrativa financeira</v>
      </c>
      <c r="E15" s="235">
        <f>'Quadro Geral'!J13</f>
        <v>391808.58</v>
      </c>
      <c r="F15" s="236"/>
      <c r="G15" s="313">
        <v>153808.57576000004</v>
      </c>
      <c r="H15" s="313">
        <v>2500</v>
      </c>
      <c r="I15" s="313"/>
      <c r="J15" s="313">
        <v>2000</v>
      </c>
      <c r="K15" s="313">
        <v>3500</v>
      </c>
      <c r="L15" s="313">
        <v>230000.00423999998</v>
      </c>
      <c r="M15" s="313"/>
      <c r="N15" s="313"/>
      <c r="O15" s="313"/>
      <c r="P15" s="237">
        <f t="shared" si="1"/>
        <v>391808.58</v>
      </c>
      <c r="Q15" s="238"/>
      <c r="R15" s="237">
        <f t="shared" si="2"/>
        <v>391808.58</v>
      </c>
      <c r="S15" s="239">
        <f t="shared" si="0"/>
        <v>6.9501325604983553</v>
      </c>
      <c r="T15" s="432"/>
      <c r="U15" s="433"/>
      <c r="V15" s="433"/>
      <c r="W15" s="433"/>
    </row>
    <row r="16" spans="1:29" s="33" customFormat="1" ht="31.5" x14ac:dyDescent="0.3">
      <c r="A16" s="231" t="str">
        <f>'Quadro Geral'!A14</f>
        <v>Assessoria Jurídica</v>
      </c>
      <c r="B16" s="232" t="str">
        <f>'Quadro Geral'!B14</f>
        <v>A</v>
      </c>
      <c r="C16" s="233">
        <f>'Quadro Geral'!C14</f>
        <v>0</v>
      </c>
      <c r="D16" s="234" t="str">
        <f>'Quadro Geral'!D14</f>
        <v>Consultoria e Assessoria Jurídica</v>
      </c>
      <c r="E16" s="235">
        <f>'Quadro Geral'!J14</f>
        <v>202332.58</v>
      </c>
      <c r="F16" s="236"/>
      <c r="G16" s="313">
        <v>153808.57576000004</v>
      </c>
      <c r="H16" s="313">
        <v>3500</v>
      </c>
      <c r="I16" s="313"/>
      <c r="J16" s="313"/>
      <c r="K16" s="313">
        <v>3000</v>
      </c>
      <c r="L16" s="313">
        <v>42024.004239999951</v>
      </c>
      <c r="M16" s="313"/>
      <c r="N16" s="313"/>
      <c r="O16" s="313"/>
      <c r="P16" s="237">
        <f t="shared" si="1"/>
        <v>202332.58</v>
      </c>
      <c r="Q16" s="238"/>
      <c r="R16" s="237">
        <f t="shared" si="2"/>
        <v>202332.58</v>
      </c>
      <c r="S16" s="239">
        <f t="shared" si="0"/>
        <v>3.589095094108552</v>
      </c>
      <c r="T16" s="432"/>
      <c r="U16" s="433"/>
      <c r="V16" s="433"/>
      <c r="W16" s="433"/>
    </row>
    <row r="17" spans="1:23" s="33" customFormat="1" ht="47.25" x14ac:dyDescent="0.3">
      <c r="A17" s="231" t="str">
        <f>'Quadro Geral'!A15</f>
        <v>Comissão de Ética</v>
      </c>
      <c r="B17" s="232" t="str">
        <f>'Quadro Geral'!B15</f>
        <v>A</v>
      </c>
      <c r="C17" s="233">
        <f>'Quadro Geral'!C15</f>
        <v>0</v>
      </c>
      <c r="D17" s="234" t="str">
        <f>'Quadro Geral'!D15</f>
        <v>Operacionalização e processamento dos  processos éticos</v>
      </c>
      <c r="E17" s="235">
        <f>'Quadro Geral'!J15</f>
        <v>124062.99</v>
      </c>
      <c r="F17" s="236"/>
      <c r="G17" s="313">
        <v>70062.99299609306</v>
      </c>
      <c r="H17" s="313">
        <v>6000</v>
      </c>
      <c r="I17" s="313"/>
      <c r="J17" s="313">
        <v>30000</v>
      </c>
      <c r="K17" s="313">
        <v>17999.997003906945</v>
      </c>
      <c r="L17" s="313"/>
      <c r="M17" s="313"/>
      <c r="N17" s="313"/>
      <c r="O17" s="313"/>
      <c r="P17" s="237">
        <f t="shared" si="1"/>
        <v>124062.99</v>
      </c>
      <c r="Q17" s="238"/>
      <c r="R17" s="237">
        <f t="shared" si="2"/>
        <v>124062.99</v>
      </c>
      <c r="S17" s="239">
        <f t="shared" si="0"/>
        <v>2.2007027675396538</v>
      </c>
      <c r="T17" s="432"/>
      <c r="U17" s="433"/>
      <c r="V17" s="433"/>
      <c r="W17" s="433"/>
    </row>
    <row r="18" spans="1:23" s="33" customFormat="1" ht="31.5" x14ac:dyDescent="0.3">
      <c r="A18" s="231" t="str">
        <f>'Quadro Geral'!A16</f>
        <v>Comissão de Atos Administrativos</v>
      </c>
      <c r="B18" s="232" t="str">
        <f>'Quadro Geral'!B16</f>
        <v>A</v>
      </c>
      <c r="C18" s="233">
        <f>'Quadro Geral'!C16</f>
        <v>0</v>
      </c>
      <c r="D18" s="234" t="str">
        <f>'Quadro Geral'!D16</f>
        <v>Assessoramento organizacional-institucional</v>
      </c>
      <c r="E18" s="235">
        <f>'Quadro Geral'!J16</f>
        <v>6000</v>
      </c>
      <c r="F18" s="236"/>
      <c r="G18" s="313"/>
      <c r="H18" s="313"/>
      <c r="I18" s="313"/>
      <c r="J18" s="313">
        <v>4000</v>
      </c>
      <c r="K18" s="313">
        <v>2000</v>
      </c>
      <c r="L18" s="313"/>
      <c r="M18" s="313"/>
      <c r="N18" s="313"/>
      <c r="O18" s="313"/>
      <c r="P18" s="237">
        <f t="shared" si="1"/>
        <v>6000</v>
      </c>
      <c r="Q18" s="238"/>
      <c r="R18" s="237">
        <f t="shared" si="2"/>
        <v>6000</v>
      </c>
      <c r="S18" s="239">
        <f t="shared" si="0"/>
        <v>0.10643155227226042</v>
      </c>
      <c r="T18" s="432"/>
      <c r="U18" s="433"/>
      <c r="V18" s="433"/>
      <c r="W18" s="433"/>
    </row>
    <row r="19" spans="1:23" s="33" customFormat="1" ht="47.25" x14ac:dyDescent="0.3">
      <c r="A19" s="231" t="str">
        <f>'Quadro Geral'!A17</f>
        <v>Comissão de Exercício Profissional e Fiscalização</v>
      </c>
      <c r="B19" s="232" t="str">
        <f>'Quadro Geral'!B17</f>
        <v>A</v>
      </c>
      <c r="C19" s="233">
        <f>'Quadro Geral'!C17</f>
        <v>0</v>
      </c>
      <c r="D19" s="234" t="str">
        <f>'Quadro Geral'!D17</f>
        <v>Operacionalização da Fiscalização e fomento da valorização profissional</v>
      </c>
      <c r="E19" s="235">
        <f>'Quadro Geral'!J17</f>
        <v>20000</v>
      </c>
      <c r="F19" s="236"/>
      <c r="G19" s="313"/>
      <c r="H19" s="313"/>
      <c r="I19" s="313"/>
      <c r="J19" s="313">
        <v>15000</v>
      </c>
      <c r="K19" s="313">
        <v>5000</v>
      </c>
      <c r="L19" s="313"/>
      <c r="M19" s="313"/>
      <c r="N19" s="313"/>
      <c r="O19" s="313"/>
      <c r="P19" s="237">
        <f t="shared" si="1"/>
        <v>20000</v>
      </c>
      <c r="Q19" s="238"/>
      <c r="R19" s="237">
        <f t="shared" si="2"/>
        <v>20000</v>
      </c>
      <c r="S19" s="239">
        <f t="shared" si="0"/>
        <v>0.35477184090753472</v>
      </c>
      <c r="T19" s="432"/>
      <c r="U19" s="433"/>
      <c r="V19" s="433"/>
      <c r="W19" s="433"/>
    </row>
    <row r="20" spans="1:23" s="33" customFormat="1" ht="47.25" x14ac:dyDescent="0.3">
      <c r="A20" s="231" t="str">
        <f>'Quadro Geral'!A18</f>
        <v>Comissão de Planejamento e Finanças</v>
      </c>
      <c r="B20" s="232" t="str">
        <f>'Quadro Geral'!B18</f>
        <v>A</v>
      </c>
      <c r="C20" s="233">
        <f>'Quadro Geral'!C18</f>
        <v>0</v>
      </c>
      <c r="D20" s="234" t="str">
        <f>'Quadro Geral'!D18</f>
        <v>Operacionalização, Planejamento e Controle do CAU</v>
      </c>
      <c r="E20" s="235">
        <f>'Quadro Geral'!J18</f>
        <v>18000</v>
      </c>
      <c r="F20" s="236"/>
      <c r="G20" s="313"/>
      <c r="H20" s="313"/>
      <c r="I20" s="313"/>
      <c r="J20" s="313">
        <v>13000</v>
      </c>
      <c r="K20" s="313">
        <v>5000</v>
      </c>
      <c r="L20" s="313"/>
      <c r="M20" s="313"/>
      <c r="N20" s="313"/>
      <c r="O20" s="313"/>
      <c r="P20" s="237">
        <f t="shared" si="1"/>
        <v>18000</v>
      </c>
      <c r="Q20" s="238"/>
      <c r="R20" s="237">
        <f t="shared" si="2"/>
        <v>18000</v>
      </c>
      <c r="S20" s="239">
        <f t="shared" si="0"/>
        <v>0.31929465681678126</v>
      </c>
      <c r="T20" s="432"/>
      <c r="U20" s="433"/>
      <c r="V20" s="433"/>
      <c r="W20" s="433"/>
    </row>
    <row r="21" spans="1:23" s="33" customFormat="1" ht="31.5" x14ac:dyDescent="0.3">
      <c r="A21" s="231" t="str">
        <f>'Quadro Geral'!A19</f>
        <v>Comissão de Ensino</v>
      </c>
      <c r="B21" s="232" t="str">
        <f>'Quadro Geral'!B19</f>
        <v>A</v>
      </c>
      <c r="C21" s="233">
        <f>'Quadro Geral'!C19</f>
        <v>0</v>
      </c>
      <c r="D21" s="234" t="str">
        <f>'Quadro Geral'!D19</f>
        <v>Fomento ao aperfeiçoamento e à formação profissional</v>
      </c>
      <c r="E21" s="235">
        <f>'Quadro Geral'!J19</f>
        <v>28500</v>
      </c>
      <c r="F21" s="236"/>
      <c r="G21" s="313"/>
      <c r="H21" s="313">
        <v>2000</v>
      </c>
      <c r="I21" s="313"/>
      <c r="J21" s="313">
        <v>15000</v>
      </c>
      <c r="K21" s="313">
        <v>11500</v>
      </c>
      <c r="L21" s="313"/>
      <c r="M21" s="313"/>
      <c r="N21" s="313"/>
      <c r="O21" s="313"/>
      <c r="P21" s="237">
        <f t="shared" si="1"/>
        <v>28500</v>
      </c>
      <c r="Q21" s="238"/>
      <c r="R21" s="237">
        <f t="shared" si="2"/>
        <v>28500</v>
      </c>
      <c r="S21" s="239">
        <f t="shared" si="0"/>
        <v>0.50554987329323708</v>
      </c>
      <c r="T21" s="432"/>
      <c r="U21" s="433"/>
      <c r="V21" s="433"/>
      <c r="W21" s="433"/>
    </row>
    <row r="22" spans="1:23" s="33" customFormat="1" ht="47.25" x14ac:dyDescent="0.3">
      <c r="A22" s="231" t="str">
        <f>'Quadro Geral'!A20</f>
        <v>Plenária</v>
      </c>
      <c r="B22" s="232" t="str">
        <f>'Quadro Geral'!B20</f>
        <v>A</v>
      </c>
      <c r="C22" s="233">
        <f>'Quadro Geral'!C20</f>
        <v>0</v>
      </c>
      <c r="D22" s="234" t="str">
        <f>'Quadro Geral'!D20</f>
        <v>Operacionalização das reuniões institucionais regimentais</v>
      </c>
      <c r="E22" s="235">
        <f>'Quadro Geral'!J20</f>
        <v>80000</v>
      </c>
      <c r="F22" s="236"/>
      <c r="G22" s="313"/>
      <c r="H22" s="313"/>
      <c r="I22" s="313"/>
      <c r="J22" s="313">
        <v>65000</v>
      </c>
      <c r="K22" s="313">
        <v>15000</v>
      </c>
      <c r="L22" s="313"/>
      <c r="M22" s="313"/>
      <c r="N22" s="313"/>
      <c r="O22" s="313"/>
      <c r="P22" s="237">
        <f t="shared" si="1"/>
        <v>80000</v>
      </c>
      <c r="Q22" s="238"/>
      <c r="R22" s="237">
        <f t="shared" si="2"/>
        <v>80000</v>
      </c>
      <c r="S22" s="239">
        <f t="shared" si="0"/>
        <v>1.4190873636301389</v>
      </c>
      <c r="T22" s="432"/>
      <c r="U22" s="433"/>
      <c r="V22" s="433"/>
      <c r="W22" s="433"/>
    </row>
    <row r="23" spans="1:23" s="33" customFormat="1" ht="18.75" x14ac:dyDescent="0.3">
      <c r="A23" s="231" t="str">
        <f>'Quadro Geral'!A21</f>
        <v>Presidência</v>
      </c>
      <c r="B23" s="232" t="str">
        <f>'Quadro Geral'!B21</f>
        <v>P</v>
      </c>
      <c r="C23" s="233">
        <f>'Quadro Geral'!C21</f>
        <v>0</v>
      </c>
      <c r="D23" s="234" t="str">
        <f>'Quadro Geral'!D21</f>
        <v>Dia do Arquiteto</v>
      </c>
      <c r="E23" s="235">
        <f>'Quadro Geral'!J21</f>
        <v>100000</v>
      </c>
      <c r="F23" s="236"/>
      <c r="G23" s="313"/>
      <c r="H23" s="313"/>
      <c r="I23" s="313"/>
      <c r="J23" s="313"/>
      <c r="K23" s="313"/>
      <c r="L23" s="313">
        <v>100000</v>
      </c>
      <c r="M23" s="313"/>
      <c r="N23" s="313"/>
      <c r="O23" s="313"/>
      <c r="P23" s="237">
        <f t="shared" ref="P23:P39" si="3">SUM(G23:O23)</f>
        <v>100000</v>
      </c>
      <c r="Q23" s="238"/>
      <c r="R23" s="237">
        <f t="shared" si="2"/>
        <v>100000</v>
      </c>
      <c r="S23" s="239">
        <f t="shared" si="0"/>
        <v>1.7738592045376738</v>
      </c>
      <c r="T23" s="432"/>
      <c r="U23" s="433"/>
      <c r="V23" s="433"/>
      <c r="W23" s="433"/>
    </row>
    <row r="24" spans="1:23" s="33" customFormat="1" ht="31.5" x14ac:dyDescent="0.3">
      <c r="A24" s="231" t="str">
        <f>'Quadro Geral'!A22</f>
        <v>Direção Geral</v>
      </c>
      <c r="B24" s="232" t="str">
        <f>'Quadro Geral'!B22</f>
        <v>P</v>
      </c>
      <c r="C24" s="233">
        <f>'Quadro Geral'!C22</f>
        <v>0</v>
      </c>
      <c r="D24" s="234" t="str">
        <f>'Quadro Geral'!D22</f>
        <v>APC - Aperfeiçoamento Profissional Continuado</v>
      </c>
      <c r="E24" s="235">
        <f>'Quadro Geral'!J22</f>
        <v>137299</v>
      </c>
      <c r="F24" s="236"/>
      <c r="G24" s="313"/>
      <c r="H24" s="313"/>
      <c r="I24" s="313"/>
      <c r="J24" s="313"/>
      <c r="K24" s="313"/>
      <c r="L24" s="313">
        <f>150000-12701</f>
        <v>137299</v>
      </c>
      <c r="M24" s="313"/>
      <c r="N24" s="313"/>
      <c r="O24" s="313"/>
      <c r="P24" s="237">
        <f t="shared" si="3"/>
        <v>137299</v>
      </c>
      <c r="Q24" s="238"/>
      <c r="R24" s="237">
        <f t="shared" si="2"/>
        <v>137299</v>
      </c>
      <c r="S24" s="239">
        <f t="shared" si="0"/>
        <v>2.4354909492381807</v>
      </c>
      <c r="T24" s="432"/>
      <c r="U24" s="433"/>
      <c r="V24" s="433"/>
      <c r="W24" s="433"/>
    </row>
    <row r="25" spans="1:23" s="33" customFormat="1" ht="30.75" customHeight="1" x14ac:dyDescent="0.3">
      <c r="A25" s="231" t="str">
        <f>'Quadro Geral'!A23</f>
        <v>Presidência</v>
      </c>
      <c r="B25" s="232" t="str">
        <f>'Quadro Geral'!B23</f>
        <v>P</v>
      </c>
      <c r="C25" s="233">
        <f>'Quadro Geral'!C23</f>
        <v>0</v>
      </c>
      <c r="D25" s="234" t="str">
        <f>'Quadro Geral'!D23</f>
        <v>Patrocínio</v>
      </c>
      <c r="E25" s="235">
        <f>'Quadro Geral'!J23</f>
        <v>50000</v>
      </c>
      <c r="F25" s="236"/>
      <c r="G25" s="313"/>
      <c r="H25" s="313"/>
      <c r="I25" s="313"/>
      <c r="J25" s="313"/>
      <c r="K25" s="313"/>
      <c r="L25" s="313"/>
      <c r="M25" s="313"/>
      <c r="N25" s="313"/>
      <c r="O25" s="313">
        <v>50000</v>
      </c>
      <c r="P25" s="237">
        <f t="shared" si="3"/>
        <v>50000</v>
      </c>
      <c r="Q25" s="238"/>
      <c r="R25" s="237">
        <f t="shared" si="2"/>
        <v>50000</v>
      </c>
      <c r="S25" s="239">
        <f t="shared" si="0"/>
        <v>0.88692960226883688</v>
      </c>
      <c r="T25" s="432"/>
      <c r="U25" s="433"/>
      <c r="V25" s="433"/>
      <c r="W25" s="433"/>
    </row>
    <row r="26" spans="1:23" s="33" customFormat="1" ht="31.5" x14ac:dyDescent="0.3">
      <c r="A26" s="231" t="str">
        <f>'Quadro Geral'!A24</f>
        <v>Gerência Adm. Financeira</v>
      </c>
      <c r="B26" s="232" t="str">
        <f>'Quadro Geral'!B24</f>
        <v>A</v>
      </c>
      <c r="C26" s="233">
        <f>'Quadro Geral'!C24</f>
        <v>0</v>
      </c>
      <c r="D26" s="234" t="str">
        <f>'Quadro Geral'!D24</f>
        <v>Aporte ao Fundo de Apoio</v>
      </c>
      <c r="E26" s="235">
        <f>'Quadro Geral'!J24</f>
        <v>62980</v>
      </c>
      <c r="F26" s="236"/>
      <c r="G26" s="313"/>
      <c r="H26" s="313"/>
      <c r="I26" s="313"/>
      <c r="J26" s="313"/>
      <c r="K26" s="313"/>
      <c r="L26" s="313"/>
      <c r="M26" s="313"/>
      <c r="N26" s="368">
        <v>62980</v>
      </c>
      <c r="P26" s="237">
        <f>SUM(G26:N26)</f>
        <v>62980</v>
      </c>
      <c r="Q26" s="238"/>
      <c r="R26" s="237">
        <f t="shared" si="2"/>
        <v>62980</v>
      </c>
      <c r="S26" s="239">
        <f t="shared" si="0"/>
        <v>1.1171765270178269</v>
      </c>
      <c r="T26" s="432"/>
      <c r="U26" s="433"/>
      <c r="V26" s="433"/>
      <c r="W26" s="433"/>
    </row>
    <row r="27" spans="1:23" s="33" customFormat="1" ht="18.75" x14ac:dyDescent="0.3">
      <c r="A27" s="231" t="str">
        <f>'Quadro Geral'!A25</f>
        <v>Plenária</v>
      </c>
      <c r="B27" s="232" t="str">
        <f>'Quadro Geral'!B25</f>
        <v>A</v>
      </c>
      <c r="C27" s="233">
        <f>'Quadro Geral'!C25</f>
        <v>0</v>
      </c>
      <c r="D27" s="234" t="str">
        <f>'Quadro Geral'!D25</f>
        <v>Reserva de Contingência</v>
      </c>
      <c r="E27" s="235">
        <f>'Quadro Geral'!J25</f>
        <v>0</v>
      </c>
      <c r="F27" s="236"/>
      <c r="G27" s="313"/>
      <c r="H27" s="313"/>
      <c r="I27" s="313"/>
      <c r="J27" s="313"/>
      <c r="K27" s="313"/>
      <c r="L27" s="313"/>
      <c r="M27" s="313"/>
      <c r="N27" s="313"/>
      <c r="O27" s="313"/>
      <c r="P27" s="237">
        <f t="shared" si="3"/>
        <v>0</v>
      </c>
      <c r="Q27" s="238"/>
      <c r="R27" s="237">
        <f t="shared" si="2"/>
        <v>0</v>
      </c>
      <c r="S27" s="239">
        <f t="shared" si="0"/>
        <v>0</v>
      </c>
      <c r="T27" s="432"/>
      <c r="U27" s="433"/>
      <c r="V27" s="433"/>
      <c r="W27" s="433"/>
    </row>
    <row r="28" spans="1:23" s="33" customFormat="1" ht="18.75" x14ac:dyDescent="0.3">
      <c r="A28" s="231" t="str">
        <f>'Quadro Geral'!A26</f>
        <v>Direção Geral</v>
      </c>
      <c r="B28" s="232" t="str">
        <f>'Quadro Geral'!B26</f>
        <v>P</v>
      </c>
      <c r="C28" s="233">
        <f>'Quadro Geral'!C26</f>
        <v>0</v>
      </c>
      <c r="D28" s="234" t="str">
        <f>'Quadro Geral'!D26</f>
        <v>Comunicação Institucional</v>
      </c>
      <c r="E28" s="235">
        <f>'Quadro Geral'!J26</f>
        <v>75500</v>
      </c>
      <c r="F28" s="236"/>
      <c r="G28" s="313"/>
      <c r="H28" s="313">
        <v>1000</v>
      </c>
      <c r="I28" s="313">
        <v>8000</v>
      </c>
      <c r="J28" s="313">
        <v>1500</v>
      </c>
      <c r="K28" s="313">
        <v>1000</v>
      </c>
      <c r="L28" s="313">
        <v>64000</v>
      </c>
      <c r="M28" s="313"/>
      <c r="N28" s="313"/>
      <c r="O28" s="313"/>
      <c r="P28" s="237">
        <f t="shared" si="3"/>
        <v>75500</v>
      </c>
      <c r="Q28" s="238"/>
      <c r="R28" s="237">
        <f t="shared" si="2"/>
        <v>75500</v>
      </c>
      <c r="S28" s="239">
        <f t="shared" si="0"/>
        <v>1.3392636994259437</v>
      </c>
      <c r="T28" s="432"/>
      <c r="U28" s="433"/>
      <c r="V28" s="433"/>
      <c r="W28" s="433"/>
    </row>
    <row r="29" spans="1:23" s="33" customFormat="1" ht="31.5" x14ac:dyDescent="0.3">
      <c r="A29" s="231" t="str">
        <f>'Quadro Geral'!A27</f>
        <v>Direção Geral</v>
      </c>
      <c r="B29" s="232" t="str">
        <f>'Quadro Geral'!B27</f>
        <v>A</v>
      </c>
      <c r="C29" s="233">
        <f>'Quadro Geral'!C27</f>
        <v>0</v>
      </c>
      <c r="D29" s="234" t="str">
        <f>'Quadro Geral'!D27</f>
        <v>Programa de Capacitação dos Colaboradores</v>
      </c>
      <c r="E29" s="235">
        <f>'Quadro Geral'!J27</f>
        <v>31000</v>
      </c>
      <c r="F29" s="236"/>
      <c r="G29" s="313"/>
      <c r="H29" s="313">
        <v>6000</v>
      </c>
      <c r="I29" s="313"/>
      <c r="J29" s="313"/>
      <c r="K29" s="313">
        <v>2000</v>
      </c>
      <c r="L29" s="313">
        <v>23000</v>
      </c>
      <c r="M29" s="313"/>
      <c r="N29" s="313"/>
      <c r="O29" s="313"/>
      <c r="P29" s="237">
        <f t="shared" si="3"/>
        <v>31000</v>
      </c>
      <c r="Q29" s="238"/>
      <c r="R29" s="237">
        <f t="shared" si="2"/>
        <v>31000</v>
      </c>
      <c r="S29" s="239">
        <f t="shared" si="0"/>
        <v>0.54989635340667886</v>
      </c>
      <c r="T29" s="432"/>
      <c r="U29" s="433"/>
      <c r="V29" s="433"/>
      <c r="W29" s="433"/>
    </row>
    <row r="30" spans="1:23" s="33" customFormat="1" ht="31.5" x14ac:dyDescent="0.3">
      <c r="A30" s="231" t="str">
        <f>'Quadro Geral'!A28</f>
        <v>Comissão de Assistência Técnica</v>
      </c>
      <c r="B30" s="232" t="str">
        <f>'Quadro Geral'!B28</f>
        <v>P</v>
      </c>
      <c r="C30" s="233">
        <f>'Quadro Geral'!C28</f>
        <v>0</v>
      </c>
      <c r="D30" s="234" t="str">
        <f>'Quadro Geral'!D28</f>
        <v>Programa de Assistência Técnica</v>
      </c>
      <c r="E30" s="235">
        <f>'Quadro Geral'!J28</f>
        <v>60000</v>
      </c>
      <c r="F30" s="236"/>
      <c r="G30" s="313"/>
      <c r="H30" s="313"/>
      <c r="I30" s="313"/>
      <c r="J30" s="313"/>
      <c r="K30" s="313"/>
      <c r="L30" s="313">
        <v>60000</v>
      </c>
      <c r="M30" s="313"/>
      <c r="N30" s="313"/>
      <c r="O30" s="313"/>
      <c r="P30" s="237">
        <f t="shared" si="3"/>
        <v>60000</v>
      </c>
      <c r="Q30" s="238"/>
      <c r="R30" s="237">
        <f t="shared" si="2"/>
        <v>60000</v>
      </c>
      <c r="S30" s="239">
        <f t="shared" si="0"/>
        <v>1.0643155227226042</v>
      </c>
      <c r="T30" s="432"/>
      <c r="U30" s="433"/>
      <c r="V30" s="433"/>
      <c r="W30" s="433"/>
    </row>
    <row r="31" spans="1:23" s="33" customFormat="1" ht="31.5" x14ac:dyDescent="0.3">
      <c r="A31" s="231" t="str">
        <f>'Quadro Geral'!A29</f>
        <v>Gerência de Atendimento</v>
      </c>
      <c r="B31" s="232" t="str">
        <f>'Quadro Geral'!B29</f>
        <v>A</v>
      </c>
      <c r="C31" s="233">
        <f>'Quadro Geral'!C29</f>
        <v>0</v>
      </c>
      <c r="D31" s="234" t="str">
        <f>'Quadro Geral'!D29</f>
        <v>Atendimento da Sociedade e arquitetos e urbanistas</v>
      </c>
      <c r="E31" s="235">
        <f>'Quadro Geral'!J29</f>
        <v>284820.61</v>
      </c>
      <c r="F31" s="236"/>
      <c r="G31" s="313">
        <v>153808.60742108533</v>
      </c>
      <c r="H31" s="313">
        <v>0</v>
      </c>
      <c r="I31" s="313"/>
      <c r="J31" s="313"/>
      <c r="K31" s="313"/>
      <c r="L31" s="313">
        <v>131012.00257891466</v>
      </c>
      <c r="M31" s="313"/>
      <c r="N31" s="313"/>
      <c r="O31" s="313"/>
      <c r="P31" s="237">
        <f t="shared" si="3"/>
        <v>284820.61</v>
      </c>
      <c r="Q31" s="238"/>
      <c r="R31" s="237">
        <f t="shared" si="2"/>
        <v>284820.61</v>
      </c>
      <c r="S31" s="239">
        <f t="shared" si="0"/>
        <v>5.0523166069053502</v>
      </c>
      <c r="T31" s="432"/>
      <c r="U31" s="433"/>
      <c r="V31" s="433"/>
      <c r="W31" s="433"/>
    </row>
    <row r="32" spans="1:23" s="33" customFormat="1" ht="18.75" x14ac:dyDescent="0.3">
      <c r="A32" s="231" t="str">
        <f>'Quadro Geral'!A30</f>
        <v>Presidência</v>
      </c>
      <c r="B32" s="232" t="str">
        <f>'Quadro Geral'!B30</f>
        <v>P</v>
      </c>
      <c r="C32" s="233">
        <f>'Quadro Geral'!C30</f>
        <v>0</v>
      </c>
      <c r="D32" s="234" t="str">
        <f>'Quadro Geral'!D30</f>
        <v>Reforma sede CAU/BA</v>
      </c>
      <c r="E32" s="235">
        <f>'Quadro Geral'!J30</f>
        <v>500000</v>
      </c>
      <c r="F32" s="236"/>
      <c r="G32" s="313"/>
      <c r="H32" s="313"/>
      <c r="I32" s="313"/>
      <c r="J32" s="313"/>
      <c r="K32" s="313"/>
      <c r="L32" s="313"/>
      <c r="M32" s="313"/>
      <c r="N32" s="313"/>
      <c r="O32" s="313"/>
      <c r="P32" s="237">
        <f t="shared" si="3"/>
        <v>0</v>
      </c>
      <c r="Q32" s="238">
        <v>500000</v>
      </c>
      <c r="R32" s="237">
        <f t="shared" si="2"/>
        <v>500000</v>
      </c>
      <c r="S32" s="239">
        <f t="shared" si="0"/>
        <v>8.8692960226883688</v>
      </c>
      <c r="T32" s="432"/>
      <c r="U32" s="433"/>
      <c r="V32" s="433"/>
      <c r="W32" s="433"/>
    </row>
    <row r="33" spans="1:23" s="33" customFormat="1" ht="31.5" x14ac:dyDescent="0.3">
      <c r="A33" s="231" t="str">
        <f>'Quadro Geral'!A31</f>
        <v>Gerência Adm. Financeira</v>
      </c>
      <c r="B33" s="232" t="str">
        <f>'Quadro Geral'!B31</f>
        <v>P</v>
      </c>
      <c r="C33" s="233">
        <f>'Quadro Geral'!C31</f>
        <v>0</v>
      </c>
      <c r="D33" s="234" t="str">
        <f>'Quadro Geral'!D31</f>
        <v>Aquisição de Equipamentos</v>
      </c>
      <c r="E33" s="235">
        <f>'Quadro Geral'!J31</f>
        <v>60000</v>
      </c>
      <c r="F33" s="236"/>
      <c r="G33" s="313"/>
      <c r="H33" s="313"/>
      <c r="I33" s="313"/>
      <c r="J33" s="313"/>
      <c r="K33" s="313"/>
      <c r="L33" s="313"/>
      <c r="M33" s="313"/>
      <c r="N33" s="313"/>
      <c r="O33" s="313"/>
      <c r="P33" s="237">
        <f t="shared" si="3"/>
        <v>0</v>
      </c>
      <c r="Q33" s="238">
        <v>60000</v>
      </c>
      <c r="R33" s="237">
        <f t="shared" si="2"/>
        <v>60000</v>
      </c>
      <c r="S33" s="239">
        <f t="shared" si="0"/>
        <v>1.0643155227226042</v>
      </c>
      <c r="T33" s="432"/>
      <c r="U33" s="433"/>
      <c r="V33" s="433"/>
      <c r="W33" s="433"/>
    </row>
    <row r="34" spans="1:23" s="33" customFormat="1" ht="31.5" x14ac:dyDescent="0.3">
      <c r="A34" s="231" t="str">
        <f>'Quadro Geral'!A32</f>
        <v>Gerência Adm. Financeira</v>
      </c>
      <c r="B34" s="232" t="str">
        <f>'Quadro Geral'!B32</f>
        <v>A</v>
      </c>
      <c r="C34" s="233">
        <f>'Quadro Geral'!C32</f>
        <v>0</v>
      </c>
      <c r="D34" s="234" t="str">
        <f>'Quadro Geral'!D32</f>
        <v>CSC -Fiscalização</v>
      </c>
      <c r="E34" s="235">
        <f>'Quadro Geral'!J32</f>
        <v>177697</v>
      </c>
      <c r="F34" s="236"/>
      <c r="G34" s="368"/>
      <c r="H34" s="368"/>
      <c r="I34" s="368"/>
      <c r="J34" s="368"/>
      <c r="K34" s="368"/>
      <c r="L34" s="368"/>
      <c r="M34" s="368"/>
      <c r="N34" s="368">
        <f>E34</f>
        <v>177697</v>
      </c>
      <c r="O34" s="369"/>
      <c r="P34" s="237">
        <f>SUM(G34:O34)</f>
        <v>177697</v>
      </c>
      <c r="Q34" s="370"/>
      <c r="R34" s="237">
        <f t="shared" si="2"/>
        <v>177697</v>
      </c>
      <c r="S34" s="237">
        <f t="shared" si="0"/>
        <v>3.1520945906873097</v>
      </c>
      <c r="T34" s="432"/>
      <c r="U34" s="433"/>
      <c r="V34" s="433"/>
      <c r="W34" s="433"/>
    </row>
    <row r="35" spans="1:23" s="33" customFormat="1" ht="31.5" x14ac:dyDescent="0.3">
      <c r="A35" s="231" t="str">
        <f>'Quadro Geral'!A33</f>
        <v>Gerência Adm. Financeira</v>
      </c>
      <c r="B35" s="232" t="str">
        <f>'Quadro Geral'!B33</f>
        <v>A</v>
      </c>
      <c r="C35" s="233">
        <f>'Quadro Geral'!C33</f>
        <v>0</v>
      </c>
      <c r="D35" s="234" t="str">
        <f>'Quadro Geral'!D33</f>
        <v>CSC- Atendimento</v>
      </c>
      <c r="E35" s="235">
        <f>'Quadro Geral'!J33</f>
        <v>32844</v>
      </c>
      <c r="F35" s="236"/>
      <c r="G35" s="368"/>
      <c r="H35" s="368"/>
      <c r="I35" s="368"/>
      <c r="J35" s="368"/>
      <c r="K35" s="368"/>
      <c r="L35" s="368"/>
      <c r="M35" s="368"/>
      <c r="N35" s="368">
        <f>E35</f>
        <v>32844</v>
      </c>
      <c r="O35" s="46"/>
      <c r="P35" s="237">
        <f>SUM(G35:N35)</f>
        <v>32844</v>
      </c>
      <c r="Q35" s="370"/>
      <c r="R35" s="237">
        <f t="shared" si="2"/>
        <v>32844</v>
      </c>
      <c r="S35" s="237">
        <f t="shared" si="0"/>
        <v>0.58260631713835365</v>
      </c>
      <c r="T35" s="432"/>
      <c r="U35" s="433"/>
      <c r="V35" s="433"/>
      <c r="W35" s="433"/>
    </row>
    <row r="36" spans="1:23" s="33" customFormat="1" ht="31.5" x14ac:dyDescent="0.3">
      <c r="A36" s="231" t="str">
        <f>'Quadro Geral'!A34</f>
        <v>Gerência de Fiscalização</v>
      </c>
      <c r="B36" s="232" t="str">
        <f>'Quadro Geral'!B34</f>
        <v>A</v>
      </c>
      <c r="C36" s="233">
        <f>'Quadro Geral'!C34</f>
        <v>0</v>
      </c>
      <c r="D36" s="234" t="str">
        <f>'Quadro Geral'!D34</f>
        <v>Plano de Fiscalização</v>
      </c>
      <c r="E36" s="235">
        <f>'Quadro Geral'!J34</f>
        <v>276514.40999999997</v>
      </c>
      <c r="F36" s="236"/>
      <c r="G36" s="313">
        <v>256514.4110601389</v>
      </c>
      <c r="H36" s="313">
        <v>13000</v>
      </c>
      <c r="I36" s="313"/>
      <c r="J36" s="313">
        <v>2000</v>
      </c>
      <c r="K36" s="313">
        <v>4999.9989398610778</v>
      </c>
      <c r="L36" s="313"/>
      <c r="M36" s="313"/>
      <c r="N36" s="313"/>
      <c r="O36" s="313"/>
      <c r="P36" s="237">
        <f t="shared" si="3"/>
        <v>276514.40999999997</v>
      </c>
      <c r="Q36" s="238"/>
      <c r="R36" s="237">
        <f t="shared" si="2"/>
        <v>276514.40999999997</v>
      </c>
      <c r="S36" s="239">
        <f t="shared" si="0"/>
        <v>4.9049763136580413</v>
      </c>
      <c r="T36" s="432"/>
      <c r="U36" s="433"/>
      <c r="V36" s="433"/>
      <c r="W36" s="433"/>
    </row>
    <row r="37" spans="1:23" s="33" customFormat="1" ht="18.75" x14ac:dyDescent="0.3">
      <c r="A37" s="231" t="str">
        <f>'Quadro Geral'!A35</f>
        <v>Presidência</v>
      </c>
      <c r="B37" s="232" t="str">
        <f>'Quadro Geral'!B35</f>
        <v>P</v>
      </c>
      <c r="C37" s="233">
        <f>'Quadro Geral'!C35</f>
        <v>0</v>
      </c>
      <c r="D37" s="234" t="str">
        <f>'Quadro Geral'!D35</f>
        <v>Aquisição sede CAU/BA</v>
      </c>
      <c r="E37" s="235">
        <f>'Quadro Geral'!J35</f>
        <v>1700000</v>
      </c>
      <c r="F37" s="236"/>
      <c r="G37" s="313"/>
      <c r="H37" s="313"/>
      <c r="I37" s="313"/>
      <c r="J37" s="313"/>
      <c r="K37" s="313"/>
      <c r="L37" s="313"/>
      <c r="M37" s="313"/>
      <c r="N37" s="313"/>
      <c r="O37" s="313"/>
      <c r="P37" s="237">
        <f t="shared" si="3"/>
        <v>0</v>
      </c>
      <c r="Q37" s="238">
        <v>1700000</v>
      </c>
      <c r="R37" s="237">
        <f t="shared" ref="R37:R38" si="4">P37+Q37</f>
        <v>1700000</v>
      </c>
      <c r="S37" s="239">
        <f t="shared" ref="S37:S38" si="5">IFERROR(R37/$R$40*100,0)</f>
        <v>30.155606477140456</v>
      </c>
      <c r="T37" s="432"/>
      <c r="U37" s="433"/>
      <c r="V37" s="433"/>
      <c r="W37" s="433"/>
    </row>
    <row r="38" spans="1:23" s="33" customFormat="1" ht="18.75" x14ac:dyDescent="0.3">
      <c r="A38" s="231" t="str">
        <f>'Quadro Geral'!A36</f>
        <v>Presidência</v>
      </c>
      <c r="B38" s="232" t="str">
        <f>'Quadro Geral'!B36</f>
        <v>P</v>
      </c>
      <c r="C38" s="233">
        <f>'Quadro Geral'!C36</f>
        <v>0</v>
      </c>
      <c r="D38" s="234" t="str">
        <f>'Quadro Geral'!D36</f>
        <v>CAU/BA Mais Perto</v>
      </c>
      <c r="E38" s="235">
        <f>'Quadro Geral'!J36</f>
        <v>70000</v>
      </c>
      <c r="F38" s="236"/>
      <c r="G38" s="313"/>
      <c r="H38" s="313">
        <v>5000</v>
      </c>
      <c r="I38" s="313"/>
      <c r="J38" s="313">
        <v>5000</v>
      </c>
      <c r="K38" s="313">
        <v>5000</v>
      </c>
      <c r="L38" s="313">
        <v>55000</v>
      </c>
      <c r="M38" s="313"/>
      <c r="N38" s="313"/>
      <c r="O38" s="313"/>
      <c r="P38" s="237">
        <f t="shared" si="3"/>
        <v>70000</v>
      </c>
      <c r="Q38" s="238"/>
      <c r="R38" s="237">
        <f t="shared" si="4"/>
        <v>70000</v>
      </c>
      <c r="S38" s="239">
        <f t="shared" si="5"/>
        <v>1.2417014431763715</v>
      </c>
      <c r="T38" s="432"/>
      <c r="U38" s="433"/>
      <c r="V38" s="433"/>
      <c r="W38" s="433"/>
    </row>
    <row r="39" spans="1:23" s="33" customFormat="1" ht="18.75" x14ac:dyDescent="0.3">
      <c r="A39" s="231" t="str">
        <f>'Quadro Geral'!A37</f>
        <v>Presidência</v>
      </c>
      <c r="B39" s="232" t="str">
        <f>'Quadro Geral'!B37</f>
        <v>P</v>
      </c>
      <c r="C39" s="233">
        <f>'Quadro Geral'!C37</f>
        <v>0</v>
      </c>
      <c r="D39" s="234" t="str">
        <f>'Quadro Geral'!D37</f>
        <v>Concurso Público</v>
      </c>
      <c r="E39" s="235">
        <f>'Quadro Geral'!J37</f>
        <v>13000</v>
      </c>
      <c r="F39" s="236"/>
      <c r="G39" s="313"/>
      <c r="H39" s="313"/>
      <c r="I39" s="313"/>
      <c r="J39" s="313"/>
      <c r="K39" s="313"/>
      <c r="L39" s="313">
        <v>13000</v>
      </c>
      <c r="M39" s="313"/>
      <c r="N39" s="313"/>
      <c r="O39" s="313"/>
      <c r="P39" s="237">
        <f t="shared" si="3"/>
        <v>13000</v>
      </c>
      <c r="Q39" s="238"/>
      <c r="R39" s="237">
        <f t="shared" si="2"/>
        <v>13000</v>
      </c>
      <c r="S39" s="239">
        <f>IFERROR(R39/$R$40*100,0)</f>
        <v>0.2306016965898976</v>
      </c>
      <c r="T39" s="432"/>
      <c r="U39" s="433"/>
      <c r="V39" s="433"/>
      <c r="W39" s="433"/>
    </row>
    <row r="40" spans="1:23" s="39" customFormat="1" ht="18.75" x14ac:dyDescent="0.3">
      <c r="A40" s="442" t="s">
        <v>137</v>
      </c>
      <c r="B40" s="442"/>
      <c r="C40" s="442"/>
      <c r="D40" s="442"/>
      <c r="E40" s="240">
        <f>SUM(E11:E39)</f>
        <v>5637426</v>
      </c>
      <c r="F40" s="241"/>
      <c r="G40" s="242">
        <f>SUM(G11:G39)</f>
        <v>1521721.9154769306</v>
      </c>
      <c r="H40" s="242">
        <f t="shared" ref="H40:R40" si="6">SUM(H11:H39)</f>
        <v>45500</v>
      </c>
      <c r="I40" s="242">
        <f t="shared" si="6"/>
        <v>35500</v>
      </c>
      <c r="J40" s="242">
        <f t="shared" si="6"/>
        <v>212500</v>
      </c>
      <c r="K40" s="242">
        <f t="shared" si="6"/>
        <v>104999.9992241547</v>
      </c>
      <c r="L40" s="242">
        <f t="shared" si="6"/>
        <v>1013005.0152989145</v>
      </c>
      <c r="M40" s="242">
        <f t="shared" si="6"/>
        <v>120678.07</v>
      </c>
      <c r="N40" s="242">
        <f t="shared" si="6"/>
        <v>273521</v>
      </c>
      <c r="O40" s="242">
        <f t="shared" si="6"/>
        <v>50000</v>
      </c>
      <c r="P40" s="242">
        <f t="shared" si="6"/>
        <v>3377426.0000000005</v>
      </c>
      <c r="Q40" s="242">
        <f t="shared" si="6"/>
        <v>2260000</v>
      </c>
      <c r="R40" s="242">
        <f t="shared" si="6"/>
        <v>5637426</v>
      </c>
      <c r="S40" s="443">
        <f t="shared" ref="S40" si="7">SUM(S11:S39)</f>
        <v>99.999999999999986</v>
      </c>
      <c r="T40" s="432"/>
      <c r="U40" s="433"/>
      <c r="V40" s="433"/>
      <c r="W40" s="433"/>
    </row>
    <row r="41" spans="1:23" s="39" customFormat="1" ht="18.75" x14ac:dyDescent="0.3">
      <c r="A41" s="442" t="s">
        <v>131</v>
      </c>
      <c r="B41" s="442"/>
      <c r="C41" s="442"/>
      <c r="D41" s="442"/>
      <c r="E41" s="442"/>
      <c r="F41" s="243"/>
      <c r="G41" s="244">
        <f>IFERROR(G40/$R40*100,0)</f>
        <v>26.993204265154532</v>
      </c>
      <c r="H41" s="244">
        <f t="shared" ref="H41:O41" si="8">IFERROR(H40/$R40*100,0)</f>
        <v>0.80710593806464159</v>
      </c>
      <c r="I41" s="244">
        <f t="shared" si="8"/>
        <v>0.62972001761087415</v>
      </c>
      <c r="J41" s="244">
        <f t="shared" si="8"/>
        <v>3.769450809642557</v>
      </c>
      <c r="K41" s="244">
        <f t="shared" si="8"/>
        <v>1.8625521510021541</v>
      </c>
      <c r="L41" s="244">
        <f t="shared" si="8"/>
        <v>17.969282706308064</v>
      </c>
      <c r="M41" s="244">
        <f t="shared" si="8"/>
        <v>2.140659052553417</v>
      </c>
      <c r="N41" s="244">
        <f t="shared" si="8"/>
        <v>4.851877434843491</v>
      </c>
      <c r="O41" s="244">
        <f t="shared" si="8"/>
        <v>0.88692960226883688</v>
      </c>
      <c r="P41" s="244">
        <f>IFERROR(P40/$R40*100,0)</f>
        <v>59.910781977448579</v>
      </c>
      <c r="Q41" s="244">
        <f>IFERROR(Q40/$R40*100,0)</f>
        <v>40.089218022551428</v>
      </c>
      <c r="R41" s="244">
        <f>IFERROR(R40/$R40*100,0)</f>
        <v>100</v>
      </c>
      <c r="S41" s="443"/>
      <c r="T41" s="432"/>
      <c r="U41" s="433"/>
      <c r="V41" s="433"/>
      <c r="W41" s="433"/>
    </row>
    <row r="42" spans="1:23" s="40" customFormat="1" ht="18.75" x14ac:dyDescent="0.3">
      <c r="A42" s="441" t="s">
        <v>147</v>
      </c>
      <c r="B42" s="441"/>
      <c r="C42" s="441"/>
      <c r="D42" s="441"/>
      <c r="E42" s="441"/>
      <c r="F42" s="441"/>
      <c r="G42" s="441"/>
      <c r="H42" s="441"/>
      <c r="I42" s="441"/>
      <c r="J42" s="441"/>
      <c r="K42" s="441"/>
      <c r="L42" s="441"/>
      <c r="M42" s="441"/>
      <c r="N42" s="441"/>
      <c r="O42" s="441"/>
      <c r="P42" s="441"/>
      <c r="Q42" s="441"/>
      <c r="R42" s="441"/>
      <c r="S42" s="441"/>
      <c r="T42" s="310">
        <f t="shared" ref="T42" si="9">E42-R42</f>
        <v>0</v>
      </c>
      <c r="U42" s="38"/>
    </row>
    <row r="43" spans="1:23" s="40" customFormat="1" ht="18.75" x14ac:dyDescent="0.3">
      <c r="A43" s="245"/>
      <c r="B43" s="314"/>
      <c r="C43" s="314"/>
      <c r="D43" s="314"/>
      <c r="E43" s="377"/>
      <c r="F43" s="378"/>
      <c r="G43" s="378"/>
      <c r="H43" s="378"/>
      <c r="I43" s="378"/>
      <c r="J43" s="378"/>
      <c r="K43" s="378"/>
      <c r="L43" s="378"/>
      <c r="M43" s="378"/>
      <c r="N43" s="378"/>
      <c r="O43" s="378"/>
      <c r="P43" s="378"/>
      <c r="Q43" s="378"/>
      <c r="R43" s="377"/>
      <c r="S43" s="378"/>
      <c r="T43" s="379"/>
      <c r="U43" s="38"/>
    </row>
    <row r="44" spans="1:23" s="40" customFormat="1" ht="18.75" x14ac:dyDescent="0.3">
      <c r="A44" s="245"/>
      <c r="B44" s="181"/>
      <c r="C44" s="181"/>
      <c r="D44" s="30"/>
      <c r="E44" s="47"/>
      <c r="F44" s="47"/>
      <c r="G44" s="47"/>
      <c r="H44" s="47"/>
      <c r="I44" s="47"/>
      <c r="J44" s="47"/>
      <c r="K44" s="47"/>
      <c r="L44" s="47"/>
      <c r="M44" s="47"/>
      <c r="N44" s="47"/>
      <c r="O44" s="47"/>
      <c r="P44" s="47"/>
      <c r="Q44" s="47"/>
      <c r="R44" s="47"/>
      <c r="S44" s="47"/>
      <c r="T44" s="379"/>
      <c r="U44" s="38"/>
    </row>
    <row r="45" spans="1:23" s="40" customFormat="1" ht="18.75" x14ac:dyDescent="0.3">
      <c r="A45" s="245"/>
      <c r="B45" s="181"/>
      <c r="C45" s="181"/>
      <c r="D45" s="30"/>
      <c r="E45" s="30"/>
      <c r="F45" s="30"/>
      <c r="G45" s="30"/>
      <c r="H45" s="30"/>
      <c r="I45" s="30"/>
      <c r="J45" s="30"/>
      <c r="K45" s="30"/>
      <c r="L45" s="30"/>
      <c r="M45" s="30"/>
      <c r="N45" s="30"/>
      <c r="O45" s="30"/>
      <c r="P45" s="30"/>
      <c r="Q45" s="30"/>
      <c r="R45" s="30"/>
      <c r="S45" s="30"/>
      <c r="T45" s="311"/>
      <c r="U45" s="38"/>
    </row>
    <row r="46" spans="1:23" s="40" customFormat="1" x14ac:dyDescent="0.25">
      <c r="A46" s="245"/>
      <c r="B46" s="181"/>
      <c r="C46" s="181"/>
      <c r="D46" s="30"/>
      <c r="E46" s="30"/>
      <c r="F46" s="30"/>
      <c r="G46" s="30"/>
      <c r="H46" s="30"/>
      <c r="I46" s="30"/>
      <c r="J46" s="30"/>
      <c r="K46" s="30"/>
      <c r="L46" s="30"/>
      <c r="M46" s="30"/>
      <c r="N46" s="30"/>
      <c r="O46" s="30"/>
      <c r="P46" s="30"/>
      <c r="Q46" s="30"/>
      <c r="R46" s="30"/>
      <c r="S46" s="30"/>
      <c r="T46" s="311"/>
    </row>
    <row r="47" spans="1:23" s="40" customFormat="1" x14ac:dyDescent="0.25">
      <c r="A47" s="245"/>
      <c r="B47" s="181"/>
      <c r="C47" s="181"/>
      <c r="D47" s="30"/>
      <c r="E47" s="30"/>
      <c r="F47" s="30"/>
      <c r="G47" s="30"/>
      <c r="H47" s="30"/>
      <c r="I47" s="30"/>
      <c r="J47" s="30"/>
      <c r="K47" s="30"/>
      <c r="L47" s="30"/>
      <c r="M47" s="30"/>
      <c r="N47" s="30"/>
      <c r="O47" s="30"/>
      <c r="P47" s="30"/>
      <c r="Q47" s="30"/>
      <c r="R47" s="30"/>
      <c r="S47" s="30"/>
      <c r="T47" s="311"/>
    </row>
    <row r="48" spans="1:23" s="40" customFormat="1" x14ac:dyDescent="0.25">
      <c r="A48" s="245"/>
      <c r="B48" s="181"/>
      <c r="C48" s="181"/>
      <c r="D48" s="30"/>
      <c r="E48" s="30"/>
      <c r="F48" s="30"/>
      <c r="G48" s="30"/>
      <c r="H48" s="30"/>
      <c r="I48" s="30"/>
      <c r="J48" s="30"/>
      <c r="K48" s="30"/>
      <c r="L48" s="30"/>
      <c r="M48" s="30"/>
      <c r="N48" s="30"/>
      <c r="O48" s="30"/>
      <c r="P48" s="30"/>
      <c r="Q48" s="30"/>
      <c r="R48" s="30"/>
      <c r="S48" s="30"/>
      <c r="T48" s="311"/>
    </row>
    <row r="49" spans="1:20" s="40" customFormat="1" x14ac:dyDescent="0.25">
      <c r="A49" s="245"/>
      <c r="B49" s="181"/>
      <c r="C49" s="181"/>
      <c r="D49" s="30"/>
      <c r="E49" s="30"/>
      <c r="F49" s="30"/>
      <c r="G49" s="30"/>
      <c r="H49" s="30"/>
      <c r="I49" s="30"/>
      <c r="J49" s="30"/>
      <c r="K49" s="30"/>
      <c r="L49" s="30"/>
      <c r="M49" s="30"/>
      <c r="N49" s="30"/>
      <c r="O49" s="30"/>
      <c r="P49" s="30"/>
      <c r="Q49" s="30"/>
      <c r="R49" s="30"/>
      <c r="S49" s="30"/>
      <c r="T49" s="311"/>
    </row>
    <row r="50" spans="1:20" s="40" customFormat="1" x14ac:dyDescent="0.25">
      <c r="A50" s="245"/>
      <c r="B50" s="181"/>
      <c r="C50" s="181"/>
      <c r="D50" s="30"/>
      <c r="E50" s="30"/>
      <c r="F50" s="30"/>
      <c r="G50" s="30"/>
      <c r="H50" s="30"/>
      <c r="I50" s="30"/>
      <c r="J50" s="30"/>
      <c r="K50" s="30"/>
      <c r="L50" s="30"/>
      <c r="M50" s="30"/>
      <c r="N50" s="30"/>
      <c r="O50" s="30"/>
      <c r="P50" s="30"/>
      <c r="Q50" s="30"/>
      <c r="R50" s="30"/>
      <c r="S50" s="30"/>
      <c r="T50" s="311"/>
    </row>
    <row r="51" spans="1:20" s="40" customFormat="1" x14ac:dyDescent="0.25">
      <c r="A51" s="245"/>
      <c r="B51" s="181"/>
      <c r="C51" s="181"/>
      <c r="D51" s="30"/>
      <c r="E51" s="30"/>
      <c r="F51" s="30"/>
      <c r="G51" s="30"/>
      <c r="H51" s="30"/>
      <c r="I51" s="30"/>
      <c r="J51" s="30"/>
      <c r="K51" s="30"/>
      <c r="L51" s="30"/>
      <c r="M51" s="30"/>
      <c r="N51" s="30"/>
      <c r="O51" s="30"/>
      <c r="P51" s="30"/>
      <c r="Q51" s="30"/>
      <c r="R51" s="30"/>
      <c r="S51" s="30"/>
      <c r="T51" s="311"/>
    </row>
    <row r="52" spans="1:20" s="40" customFormat="1" x14ac:dyDescent="0.25">
      <c r="A52" s="245"/>
      <c r="B52" s="181"/>
      <c r="C52" s="181"/>
      <c r="D52" s="30"/>
      <c r="E52" s="30"/>
      <c r="F52" s="30"/>
      <c r="G52" s="30"/>
      <c r="H52" s="30"/>
      <c r="I52" s="30"/>
      <c r="J52" s="30"/>
      <c r="K52" s="30"/>
      <c r="L52" s="30"/>
      <c r="M52" s="30"/>
      <c r="N52" s="30"/>
      <c r="O52" s="30"/>
      <c r="P52" s="30"/>
      <c r="Q52" s="30"/>
      <c r="R52" s="30"/>
      <c r="S52" s="30"/>
      <c r="T52" s="311"/>
    </row>
    <row r="53" spans="1:20" s="41" customFormat="1" x14ac:dyDescent="0.25">
      <c r="A53" s="246"/>
      <c r="B53" s="181"/>
      <c r="C53" s="181"/>
      <c r="D53" s="30"/>
      <c r="E53" s="30"/>
      <c r="F53" s="30"/>
      <c r="G53" s="30"/>
      <c r="H53" s="30"/>
      <c r="I53" s="30"/>
      <c r="J53" s="30"/>
      <c r="K53" s="30"/>
      <c r="L53" s="30"/>
      <c r="M53" s="30"/>
      <c r="N53" s="30"/>
      <c r="O53" s="30"/>
      <c r="P53" s="30"/>
      <c r="Q53" s="30"/>
      <c r="R53" s="30"/>
      <c r="S53" s="30"/>
      <c r="T53" s="312"/>
    </row>
  </sheetData>
  <mergeCells count="50">
    <mergeCell ref="T17:W17"/>
    <mergeCell ref="T18:W18"/>
    <mergeCell ref="A42:S42"/>
    <mergeCell ref="Q9:Q10"/>
    <mergeCell ref="R9:R10"/>
    <mergeCell ref="A9:A10"/>
    <mergeCell ref="B9:B10"/>
    <mergeCell ref="C9:C10"/>
    <mergeCell ref="D9:D10"/>
    <mergeCell ref="E9:E10"/>
    <mergeCell ref="G9:H9"/>
    <mergeCell ref="A40:D40"/>
    <mergeCell ref="S40:S41"/>
    <mergeCell ref="A41:E41"/>
    <mergeCell ref="T12:W12"/>
    <mergeCell ref="T13:W13"/>
    <mergeCell ref="T14:W14"/>
    <mergeCell ref="T15:W15"/>
    <mergeCell ref="T16:W16"/>
    <mergeCell ref="T11:W11"/>
    <mergeCell ref="A5:S5"/>
    <mergeCell ref="I9:I10"/>
    <mergeCell ref="J9:N9"/>
    <mergeCell ref="O9:O10"/>
    <mergeCell ref="P9:P10"/>
    <mergeCell ref="A6:S6"/>
    <mergeCell ref="S9:S10"/>
    <mergeCell ref="T19:W19"/>
    <mergeCell ref="T20:W20"/>
    <mergeCell ref="T21:W21"/>
    <mergeCell ref="T22:W22"/>
    <mergeCell ref="T23:W23"/>
    <mergeCell ref="T24:W24"/>
    <mergeCell ref="T25:W25"/>
    <mergeCell ref="T26:W26"/>
    <mergeCell ref="T27:W27"/>
    <mergeCell ref="T28:W28"/>
    <mergeCell ref="T29:W29"/>
    <mergeCell ref="T30:W30"/>
    <mergeCell ref="T31:W31"/>
    <mergeCell ref="T32:W32"/>
    <mergeCell ref="T33:W33"/>
    <mergeCell ref="T39:W39"/>
    <mergeCell ref="T40:W40"/>
    <mergeCell ref="T41:W41"/>
    <mergeCell ref="T34:W34"/>
    <mergeCell ref="T35:W35"/>
    <mergeCell ref="T36:W36"/>
    <mergeCell ref="T37:W37"/>
    <mergeCell ref="T38:W38"/>
  </mergeCells>
  <pageMargins left="0.11811023622047245" right="0.19685039370078741" top="0.78740157480314965" bottom="0.78740157480314965" header="0.31496062992125984" footer="0.31496062992125984"/>
  <pageSetup scale="4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tabColor theme="5" tint="0.39997558519241921"/>
  </sheetPr>
  <dimension ref="B3:L35"/>
  <sheetViews>
    <sheetView showGridLines="0" topLeftCell="A13" zoomScale="80" zoomScaleNormal="80" zoomScaleSheetLayoutView="80" workbookViewId="0">
      <selection activeCell="B33" sqref="B33:F33"/>
    </sheetView>
  </sheetViews>
  <sheetFormatPr defaultRowHeight="15" x14ac:dyDescent="0.25"/>
  <cols>
    <col min="1" max="1" width="0.85546875" customWidth="1"/>
    <col min="2" max="2" width="56.5703125" bestFit="1" customWidth="1"/>
    <col min="3" max="3" width="9.85546875" customWidth="1"/>
    <col min="4" max="4" width="37" customWidth="1"/>
    <col min="5" max="5" width="9.85546875" customWidth="1"/>
    <col min="6" max="6" width="41.85546875" customWidth="1"/>
    <col min="12" max="12" width="25.7109375" hidden="1" customWidth="1"/>
  </cols>
  <sheetData>
    <row r="3" spans="2:12" ht="34.5" customHeight="1" x14ac:dyDescent="0.25"/>
    <row r="4" spans="2:12" ht="43.5" customHeight="1" x14ac:dyDescent="0.3">
      <c r="B4" s="444" t="s">
        <v>194</v>
      </c>
      <c r="C4" s="444"/>
      <c r="D4" s="444"/>
      <c r="E4" s="444"/>
      <c r="F4" s="444"/>
    </row>
    <row r="5" spans="2:12" ht="3" customHeight="1" x14ac:dyDescent="0.25"/>
    <row r="6" spans="2:12" ht="27.75" customHeight="1" x14ac:dyDescent="0.25">
      <c r="B6" s="460" t="s">
        <v>195</v>
      </c>
      <c r="C6" s="461"/>
      <c r="D6" s="461"/>
      <c r="E6" s="461"/>
      <c r="F6" s="462"/>
      <c r="L6" t="s">
        <v>99</v>
      </c>
    </row>
    <row r="7" spans="2:12" s="2" customFormat="1" ht="30" customHeight="1" x14ac:dyDescent="0.25">
      <c r="B7" s="445" t="s">
        <v>193</v>
      </c>
      <c r="C7" s="446"/>
      <c r="D7" s="15"/>
      <c r="E7" s="15"/>
      <c r="F7" s="15"/>
      <c r="G7" s="5"/>
      <c r="H7" s="5"/>
      <c r="I7" s="5"/>
      <c r="J7" s="5"/>
      <c r="K7" s="5"/>
      <c r="L7" s="2" t="s">
        <v>109</v>
      </c>
    </row>
    <row r="8" spans="2:12" x14ac:dyDescent="0.25">
      <c r="L8" t="s">
        <v>108</v>
      </c>
    </row>
    <row r="9" spans="2:12" s="1" customFormat="1" ht="24" customHeight="1" x14ac:dyDescent="0.25">
      <c r="B9" s="11" t="s">
        <v>47</v>
      </c>
      <c r="C9" s="12"/>
      <c r="D9" s="12"/>
      <c r="E9" s="12"/>
      <c r="F9" s="13"/>
    </row>
    <row r="10" spans="2:12" s="1" customFormat="1" ht="20.25" customHeight="1" x14ac:dyDescent="0.25">
      <c r="B10" s="9" t="s">
        <v>44</v>
      </c>
      <c r="C10" s="457"/>
      <c r="D10" s="458"/>
      <c r="E10" s="458"/>
      <c r="F10" s="459"/>
    </row>
    <row r="11" spans="2:12" s="1" customFormat="1" ht="33" customHeight="1" x14ac:dyDescent="0.25">
      <c r="B11" s="7" t="s">
        <v>45</v>
      </c>
      <c r="C11" s="457"/>
      <c r="D11" s="458"/>
      <c r="E11" s="458"/>
      <c r="F11" s="459"/>
    </row>
    <row r="12" spans="2:12" s="1" customFormat="1" ht="20.25" customHeight="1" x14ac:dyDescent="0.25">
      <c r="B12" s="9" t="s">
        <v>123</v>
      </c>
      <c r="C12" s="457"/>
      <c r="D12" s="458"/>
      <c r="E12" s="458"/>
      <c r="F12" s="459"/>
    </row>
    <row r="13" spans="2:12" s="1" customFormat="1" ht="30" customHeight="1" x14ac:dyDescent="0.25">
      <c r="B13" s="9" t="s">
        <v>124</v>
      </c>
      <c r="C13" s="457"/>
      <c r="D13" s="458"/>
      <c r="E13" s="458"/>
      <c r="F13" s="459"/>
    </row>
    <row r="14" spans="2:12" s="1" customFormat="1" ht="27" customHeight="1" x14ac:dyDescent="0.25">
      <c r="B14" s="9" t="s">
        <v>46</v>
      </c>
      <c r="C14" s="457"/>
      <c r="D14" s="458"/>
      <c r="E14" s="458"/>
      <c r="F14" s="459"/>
    </row>
    <row r="15" spans="2:12" s="1" customFormat="1" ht="26.25" customHeight="1" x14ac:dyDescent="0.25">
      <c r="B15" s="9" t="s">
        <v>125</v>
      </c>
      <c r="C15" s="457"/>
      <c r="D15" s="458"/>
      <c r="E15" s="458"/>
      <c r="F15" s="459"/>
    </row>
    <row r="16" spans="2:12" s="1" customFormat="1" x14ac:dyDescent="0.25">
      <c r="B16" s="10"/>
      <c r="C16" s="10"/>
      <c r="D16" s="10"/>
      <c r="E16" s="10"/>
      <c r="F16" s="10"/>
    </row>
    <row r="17" spans="2:10" s="1" customFormat="1" ht="24" customHeight="1" x14ac:dyDescent="0.25">
      <c r="B17" s="11" t="s">
        <v>48</v>
      </c>
      <c r="C17" s="12"/>
      <c r="D17" s="12"/>
      <c r="E17" s="12"/>
      <c r="F17" s="13"/>
    </row>
    <row r="18" spans="2:10" s="1" customFormat="1" ht="14.25" customHeight="1" x14ac:dyDescent="0.25">
      <c r="B18" s="19" t="s">
        <v>111</v>
      </c>
      <c r="C18" s="14"/>
      <c r="D18" s="14"/>
      <c r="E18" s="14"/>
      <c r="F18" s="14"/>
    </row>
    <row r="19" spans="2:10" s="1" customFormat="1" ht="33" customHeight="1" x14ac:dyDescent="0.25">
      <c r="B19" s="8" t="s">
        <v>112</v>
      </c>
      <c r="C19" s="450"/>
      <c r="D19" s="451"/>
      <c r="E19" s="451"/>
      <c r="F19" s="452"/>
    </row>
    <row r="20" spans="2:10" s="1" customFormat="1" ht="15.75" customHeight="1" x14ac:dyDescent="0.25">
      <c r="B20" s="21" t="s">
        <v>110</v>
      </c>
      <c r="C20" s="453"/>
      <c r="D20" s="454"/>
      <c r="E20" s="454"/>
      <c r="F20" s="455"/>
      <c r="G20" s="54"/>
      <c r="H20" s="54" t="s">
        <v>198</v>
      </c>
      <c r="I20" s="54"/>
      <c r="J20" s="54"/>
    </row>
    <row r="21" spans="2:10" s="1" customFormat="1" ht="33" customHeight="1" x14ac:dyDescent="0.25">
      <c r="B21" s="8" t="s">
        <v>113</v>
      </c>
      <c r="C21" s="450"/>
      <c r="D21" s="451"/>
      <c r="E21" s="451"/>
      <c r="F21" s="452"/>
    </row>
    <row r="22" spans="2:10" s="1" customFormat="1" ht="15.75" customHeight="1" x14ac:dyDescent="0.25">
      <c r="B22" s="21" t="s">
        <v>110</v>
      </c>
      <c r="C22" s="453"/>
      <c r="D22" s="454"/>
      <c r="E22" s="454"/>
      <c r="F22" s="455"/>
    </row>
    <row r="23" spans="2:10" s="1" customFormat="1" ht="33" customHeight="1" x14ac:dyDescent="0.25">
      <c r="B23" s="8" t="s">
        <v>114</v>
      </c>
      <c r="C23" s="450"/>
      <c r="D23" s="451"/>
      <c r="E23" s="451"/>
      <c r="F23" s="452"/>
    </row>
    <row r="24" spans="2:10" s="1" customFormat="1" ht="15.75" customHeight="1" x14ac:dyDescent="0.25">
      <c r="B24" s="21" t="s">
        <v>110</v>
      </c>
      <c r="C24" s="453"/>
      <c r="D24" s="454"/>
      <c r="E24" s="454"/>
      <c r="F24" s="455"/>
    </row>
    <row r="25" spans="2:10" s="1" customFormat="1" ht="33" customHeight="1" x14ac:dyDescent="0.25">
      <c r="B25" s="58" t="s">
        <v>115</v>
      </c>
      <c r="C25" s="450"/>
      <c r="D25" s="451"/>
      <c r="E25" s="451"/>
      <c r="F25" s="452"/>
    </row>
    <row r="26" spans="2:10" s="1" customFormat="1" ht="25.5" customHeight="1" x14ac:dyDescent="0.25">
      <c r="B26" s="9" t="s">
        <v>116</v>
      </c>
      <c r="C26" s="9" t="s">
        <v>0</v>
      </c>
      <c r="D26" s="22"/>
      <c r="E26" s="9" t="s">
        <v>1</v>
      </c>
      <c r="F26" s="22"/>
    </row>
    <row r="27" spans="2:10" s="1" customFormat="1" x14ac:dyDescent="0.25">
      <c r="B27" s="456"/>
      <c r="C27" s="456"/>
      <c r="D27" s="456"/>
      <c r="E27" s="456"/>
      <c r="F27" s="456"/>
    </row>
    <row r="28" spans="2:10" s="1" customFormat="1" ht="24" customHeight="1" x14ac:dyDescent="0.25">
      <c r="B28" s="11" t="s">
        <v>122</v>
      </c>
      <c r="C28" s="12"/>
      <c r="D28" s="12"/>
      <c r="E28" s="12"/>
      <c r="F28" s="13"/>
    </row>
    <row r="29" spans="2:10" s="1" customFormat="1" ht="20.100000000000001" customHeight="1" x14ac:dyDescent="0.25">
      <c r="B29" s="9" t="s">
        <v>49</v>
      </c>
      <c r="C29" s="465"/>
      <c r="D29" s="465"/>
      <c r="E29" s="465"/>
      <c r="F29" s="465"/>
    </row>
    <row r="30" spans="2:10" s="1" customFormat="1" ht="20.100000000000001" customHeight="1" x14ac:dyDescent="0.25">
      <c r="B30" s="8" t="s">
        <v>2</v>
      </c>
      <c r="C30" s="23"/>
      <c r="D30" s="9" t="s">
        <v>3</v>
      </c>
      <c r="E30" s="23"/>
      <c r="F30" s="23" t="s">
        <v>105</v>
      </c>
    </row>
    <row r="31" spans="2:10" s="1" customFormat="1" x14ac:dyDescent="0.25">
      <c r="B31" s="464"/>
      <c r="C31" s="464"/>
      <c r="D31" s="464"/>
      <c r="E31" s="464"/>
      <c r="F31" s="464"/>
    </row>
    <row r="32" spans="2:10" s="1" customFormat="1" ht="24" customHeight="1" x14ac:dyDescent="0.25">
      <c r="B32" s="447" t="s">
        <v>149</v>
      </c>
      <c r="C32" s="448"/>
      <c r="D32" s="448"/>
      <c r="E32" s="448"/>
      <c r="F32" s="449"/>
    </row>
    <row r="33" spans="2:6" s="1" customFormat="1" ht="63.75" customHeight="1" x14ac:dyDescent="0.25">
      <c r="B33" s="466"/>
      <c r="C33" s="467"/>
      <c r="D33" s="467"/>
      <c r="E33" s="467"/>
      <c r="F33" s="468"/>
    </row>
    <row r="34" spans="2:6" s="1" customFormat="1" ht="20.100000000000001" customHeight="1" x14ac:dyDescent="0.25">
      <c r="B34" s="463"/>
      <c r="C34" s="463"/>
      <c r="D34" s="463"/>
      <c r="E34" s="463"/>
      <c r="F34" s="463"/>
    </row>
    <row r="35" spans="2:6" s="6" customFormat="1" x14ac:dyDescent="0.25"/>
  </sheetData>
  <sheetProtection formatCells="0" selectLockedCells="1"/>
  <dataConsolidate/>
  <mergeCells count="22">
    <mergeCell ref="B6:F6"/>
    <mergeCell ref="C21:F21"/>
    <mergeCell ref="B34:F34"/>
    <mergeCell ref="B31:F31"/>
    <mergeCell ref="C29:F29"/>
    <mergeCell ref="B33:F33"/>
    <mergeCell ref="B4:F4"/>
    <mergeCell ref="B7:C7"/>
    <mergeCell ref="B32:F32"/>
    <mergeCell ref="C25:F25"/>
    <mergeCell ref="C20:F20"/>
    <mergeCell ref="B27:F27"/>
    <mergeCell ref="C12:F12"/>
    <mergeCell ref="C11:F11"/>
    <mergeCell ref="C23:F23"/>
    <mergeCell ref="C19:F19"/>
    <mergeCell ref="C10:F10"/>
    <mergeCell ref="C22:F22"/>
    <mergeCell ref="C24:F24"/>
    <mergeCell ref="C15:F15"/>
    <mergeCell ref="C14:F14"/>
    <mergeCell ref="C13:F13"/>
  </mergeCells>
  <conditionalFormatting sqref="C20:F20">
    <cfRule type="cellIs" dxfId="2" priority="7" operator="equal">
      <formula>"PREENCHIMENTO AUTOMÁTICO"</formula>
    </cfRule>
  </conditionalFormatting>
  <conditionalFormatting sqref="C22:F22">
    <cfRule type="cellIs" dxfId="1" priority="2" operator="equal">
      <formula>"PREENCHIMENTO AUTOMÁTICO"</formula>
    </cfRule>
  </conditionalFormatting>
  <conditionalFormatting sqref="C24:F24">
    <cfRule type="cellIs" dxfId="0" priority="1" operator="equal">
      <formula>"PREENCHIMENTO AUTOMÁTICO"</formula>
    </cfRule>
  </conditionalFormatting>
  <dataValidations count="2">
    <dataValidation type="list" allowBlank="1" showInputMessage="1" showErrorMessage="1" sqref="C20:F20 C22:F22 C24:F24">
      <formula1>$L$4:$L$8</formula1>
    </dataValidation>
    <dataValidation type="list" allowBlank="1" showInputMessage="1" showErrorMessage="1" sqref="C21:F21 C23:F23">
      <formula1>$B$11:$B$26</formula1>
    </dataValidation>
  </dataValidations>
  <pageMargins left="0.23622047244094491" right="0.23622047244094491" top="0.74803149606299213" bottom="0.74803149606299213" header="0.31496062992125984" footer="0.31496062992125984"/>
  <pageSetup paperSize="9" scale="68"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'Matriz Objetivos x Projetos'!$B$10:$B$25</xm:f>
          </x14:formula1>
          <xm:sqref>C19:F19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dimension ref="A2"/>
  <sheetViews>
    <sheetView zoomScale="80" zoomScaleNormal="80" workbookViewId="0">
      <selection activeCell="U18" sqref="U18"/>
    </sheetView>
  </sheetViews>
  <sheetFormatPr defaultColWidth="9.140625" defaultRowHeight="15" x14ac:dyDescent="0.25"/>
  <cols>
    <col min="1" max="11" width="13.85546875" style="27" customWidth="1"/>
    <col min="12" max="12" width="8.85546875" style="27" customWidth="1"/>
    <col min="13" max="16384" width="9.140625" style="27"/>
  </cols>
  <sheetData>
    <row r="2" spans="1:1" ht="15.75" x14ac:dyDescent="0.25">
      <c r="A2" s="59"/>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38</vt:i4>
      </vt:variant>
      <vt:variant>
        <vt:lpstr>Intervalos nomeados</vt:lpstr>
      </vt:variant>
      <vt:variant>
        <vt:i4>8</vt:i4>
      </vt:variant>
    </vt:vector>
  </HeadingPairs>
  <TitlesOfParts>
    <vt:vector size="46" baseType="lpstr">
      <vt:lpstr>Mapa Estratégico</vt:lpstr>
      <vt:lpstr>Matriz Objetivos x Projetos</vt:lpstr>
      <vt:lpstr>Indicadores e Metas</vt:lpstr>
      <vt:lpstr>Quadro Geral</vt:lpstr>
      <vt:lpstr>Anexo_1.1_Limites Estratégicos</vt:lpstr>
      <vt:lpstr>Anexo_1.2_Usos e Fontes</vt:lpstr>
      <vt:lpstr>Anexo_1.3_ Elemento de Despesas</vt:lpstr>
      <vt:lpstr>Anexo_1.4_Dados</vt:lpstr>
      <vt:lpstr>2019</vt:lpstr>
      <vt:lpstr>Anexo 1.4-Presidência</vt:lpstr>
      <vt:lpstr>Anexo 1.4-Direção Geral</vt:lpstr>
      <vt:lpstr>Anexo 1.4-GETEC</vt:lpstr>
      <vt:lpstr>Anexo 1.4-GEOP</vt:lpstr>
      <vt:lpstr>Anexo 1.4-Gerencia Financeira</vt:lpstr>
      <vt:lpstr>Anexo 1.4-ASSEJUR</vt:lpstr>
      <vt:lpstr>Anexo 1.4-Com. Ética</vt:lpstr>
      <vt:lpstr>Anexo 1.4-Com. Atos</vt:lpstr>
      <vt:lpstr>Anexo 1.4-Com. Exercício</vt:lpstr>
      <vt:lpstr>Anexo 1.4-Com. Planejamento</vt:lpstr>
      <vt:lpstr>Anexo 1.4-Com. Ensino</vt:lpstr>
      <vt:lpstr>Anexo 1.4-Plenária</vt:lpstr>
      <vt:lpstr>Anexo 1.4-Dia Arquiteto</vt:lpstr>
      <vt:lpstr>Anexo 1.4-APC</vt:lpstr>
      <vt:lpstr>Anexo 1.4-Patrocínio</vt:lpstr>
      <vt:lpstr>Anexo 1.4-Fundo de Apoio</vt:lpstr>
      <vt:lpstr>Anexo 1.4-Comunicação </vt:lpstr>
      <vt:lpstr>Anexo 1.4-Capacitação</vt:lpstr>
      <vt:lpstr>Anexo 1.4-Assist. Técnica</vt:lpstr>
      <vt:lpstr>Anexo 1.4-GEAT</vt:lpstr>
      <vt:lpstr>Anexo 1.4-Reforma Sede</vt:lpstr>
      <vt:lpstr>Anexo 1.4-Aquisição Equip.</vt:lpstr>
      <vt:lpstr>Anexo 1.4-CSC Fiscalização</vt:lpstr>
      <vt:lpstr>Anexo 1.4-CSC Atendimento</vt:lpstr>
      <vt:lpstr>Anexo 1.4-GEFIS</vt:lpstr>
      <vt:lpstr>Anexo 1.4-Aquisição Sede</vt:lpstr>
      <vt:lpstr>Anexo 1.4-CAUBA Mais Perto</vt:lpstr>
      <vt:lpstr>Anexo 1.4-Concurso Público</vt:lpstr>
      <vt:lpstr>Plan1</vt:lpstr>
      <vt:lpstr>'Anexo 1.4-Comunicação '!Area_de_impressao</vt:lpstr>
      <vt:lpstr>'Anexo_1.2_Usos e Fontes'!Area_de_impressao</vt:lpstr>
      <vt:lpstr>'Anexo_1.3_ Elemento de Despesas'!Area_de_impressao</vt:lpstr>
      <vt:lpstr>Anexo_1.4_Dados!Area_de_impressao</vt:lpstr>
      <vt:lpstr>'Indicadores e Metas'!Area_de_impressao</vt:lpstr>
      <vt:lpstr>'Mapa Estratégico'!Area_de_impressao</vt:lpstr>
      <vt:lpstr>'Matriz Objetivos x Projetos'!Area_de_impressao</vt:lpstr>
      <vt:lpstr>'Quadro Geral'!Area_de_impressao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Rios Costa</dc:creator>
  <cp:lastModifiedBy>Ralfe Vinhas</cp:lastModifiedBy>
  <cp:lastPrinted>2018-10-22T18:03:15Z</cp:lastPrinted>
  <dcterms:created xsi:type="dcterms:W3CDTF">2013-07-30T15:20:59Z</dcterms:created>
  <dcterms:modified xsi:type="dcterms:W3CDTF">2018-11-06T14:55:49Z</dcterms:modified>
</cp:coreProperties>
</file>