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ldx" ContentType="application/vnd.openxmlformats-officedocument.presentationml.slide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ralfe.vinhas\Desktop\Financeiro\Reprogramação 2020\"/>
    </mc:Choice>
  </mc:AlternateContent>
  <bookViews>
    <workbookView xWindow="0" yWindow="0" windowWidth="28800" windowHeight="12435" tabRatio="884" activeTab="5"/>
  </bookViews>
  <sheets>
    <sheet name="Mapa Estratégico e ODS" sheetId="17" r:id="rId1"/>
    <sheet name="Indicadores e Metas" sheetId="30" r:id="rId2"/>
    <sheet name="Quadro Geral" sheetId="15" r:id="rId3"/>
    <sheet name="Anexo_1.1_Limites Estratégicos" sheetId="23" r:id="rId4"/>
    <sheet name="Anexo_1.2_Usos e Fontes" sheetId="8" r:id="rId5"/>
    <sheet name="Anexo_1.3_ Elemento de Despesas" sheetId="18" r:id="rId6"/>
    <sheet name="Resumo" sheetId="64" state="hidden" r:id="rId7"/>
    <sheet name="Ações Estratégicas - Descrição" sheetId="65" state="hidden" r:id="rId8"/>
  </sheets>
  <externalReferences>
    <externalReference r:id="rId9"/>
  </externalReferences>
  <definedNames>
    <definedName name="_xlnm._FilterDatabase" localSheetId="2" hidden="1">'Quadro Geral'!$A$8:$AF$43</definedName>
    <definedName name="A" localSheetId="2">#REF!</definedName>
    <definedName name="A">#REF!</definedName>
    <definedName name="_xlnm.Print_Area" localSheetId="4">'Anexo_1.2_Usos e Fontes'!$A$1:$F$37</definedName>
    <definedName name="_xlnm.Print_Area" localSheetId="1">'Indicadores e Metas'!$A$1:$F$59</definedName>
    <definedName name="_xlnm.Print_Area" localSheetId="0">'Mapa Estratégico e ODS'!$A$1:$L$56</definedName>
    <definedName name="_xlnm.Print_Area" localSheetId="2">'Quadro Geral'!$A$1:$N$53</definedName>
    <definedName name="ASSEJUR">#REF!</definedName>
    <definedName name="_xlnm.Database" localSheetId="2">#REF!</definedName>
    <definedName name="_xlnm.Database">#REF!</definedName>
    <definedName name="banco_de_dados_sym">#REF!</definedName>
    <definedName name="_xlnm.Criteria">#REF!</definedName>
    <definedName name="dados">#REF!</definedName>
    <definedName name="huala">#REF!</definedName>
    <definedName name="kk">#REF!</definedName>
  </definedNames>
  <calcPr calcId="152511"/>
</workbook>
</file>

<file path=xl/calcChain.xml><?xml version="1.0" encoding="utf-8"?>
<calcChain xmlns="http://schemas.openxmlformats.org/spreadsheetml/2006/main">
  <c r="F9" i="30" l="1"/>
  <c r="F17" i="30"/>
  <c r="F32" i="30"/>
  <c r="L12" i="18" l="1"/>
  <c r="I42" i="15" l="1"/>
  <c r="F42" i="30"/>
  <c r="E22" i="23" l="1"/>
  <c r="E14" i="23"/>
  <c r="D33" i="8" l="1"/>
  <c r="D34" i="8"/>
  <c r="D35" i="8"/>
  <c r="L10" i="15"/>
  <c r="M10" i="15"/>
  <c r="N10" i="15" s="1"/>
  <c r="L11" i="15"/>
  <c r="M11" i="15"/>
  <c r="N11" i="15" s="1"/>
  <c r="L12" i="15"/>
  <c r="M12" i="15"/>
  <c r="N12" i="15" s="1"/>
  <c r="L13" i="15"/>
  <c r="M13" i="15"/>
  <c r="N13" i="15" s="1"/>
  <c r="L14" i="15"/>
  <c r="M14" i="15"/>
  <c r="N14" i="15" s="1"/>
  <c r="L15" i="15"/>
  <c r="M15" i="15"/>
  <c r="N15" i="15" s="1"/>
  <c r="L16" i="15"/>
  <c r="M16" i="15"/>
  <c r="N16" i="15" s="1"/>
  <c r="L17" i="15"/>
  <c r="M17" i="15"/>
  <c r="N17" i="15" s="1"/>
  <c r="L18" i="15"/>
  <c r="M18" i="15"/>
  <c r="N18" i="15" s="1"/>
  <c r="L19" i="15"/>
  <c r="M19" i="15"/>
  <c r="N19" i="15" s="1"/>
  <c r="L20" i="15"/>
  <c r="M20" i="15"/>
  <c r="N20" i="15" s="1"/>
  <c r="L21" i="15"/>
  <c r="M21" i="15"/>
  <c r="N21" i="15" s="1"/>
  <c r="L22" i="15"/>
  <c r="M22" i="15"/>
  <c r="N22" i="15" s="1"/>
  <c r="L23" i="15"/>
  <c r="M23" i="15"/>
  <c r="N23" i="15" s="1"/>
  <c r="L24" i="15"/>
  <c r="M24" i="15"/>
  <c r="N24" i="15" s="1"/>
  <c r="L25" i="15"/>
  <c r="M25" i="15"/>
  <c r="N25" i="15" s="1"/>
  <c r="L26" i="15"/>
  <c r="M26" i="15"/>
  <c r="N26" i="15" s="1"/>
  <c r="L27" i="15"/>
  <c r="M27" i="15"/>
  <c r="N27" i="15" s="1"/>
  <c r="L28" i="15"/>
  <c r="M28" i="15"/>
  <c r="N28" i="15" s="1"/>
  <c r="L29" i="15"/>
  <c r="M29" i="15"/>
  <c r="N29" i="15" s="1"/>
  <c r="L30" i="15"/>
  <c r="M30" i="15"/>
  <c r="N30" i="15" s="1"/>
  <c r="L31" i="15"/>
  <c r="M31" i="15"/>
  <c r="N31" i="15" s="1"/>
  <c r="L32" i="15"/>
  <c r="M32" i="15"/>
  <c r="N32" i="15" s="1"/>
  <c r="L33" i="15"/>
  <c r="M33" i="15"/>
  <c r="N33" i="15" s="1"/>
  <c r="L34" i="15"/>
  <c r="M34" i="15"/>
  <c r="N34" i="15" s="1"/>
  <c r="L35" i="15"/>
  <c r="M35" i="15"/>
  <c r="N35" i="15" s="1"/>
  <c r="L36" i="15"/>
  <c r="M36" i="15"/>
  <c r="N36" i="15" s="1"/>
  <c r="L37" i="15"/>
  <c r="M37" i="15"/>
  <c r="N37" i="15" s="1"/>
  <c r="L38" i="15"/>
  <c r="M38" i="15"/>
  <c r="N38" i="15" s="1"/>
  <c r="L39" i="15"/>
  <c r="M39" i="15"/>
  <c r="N39" i="15" s="1"/>
  <c r="L40" i="15"/>
  <c r="M40" i="15"/>
  <c r="N40" i="15" s="1"/>
  <c r="D23" i="18" l="1"/>
  <c r="D22" i="18"/>
  <c r="E26" i="23" l="1"/>
  <c r="E24" i="23"/>
  <c r="E20" i="23"/>
  <c r="E18" i="23"/>
  <c r="E16" i="23"/>
  <c r="D21" i="18" l="1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D20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H42" i="18" l="1"/>
  <c r="I42" i="18"/>
  <c r="J42" i="18"/>
  <c r="K42" i="18"/>
  <c r="L42" i="18"/>
  <c r="M42" i="18"/>
  <c r="N42" i="18"/>
  <c r="O42" i="18"/>
  <c r="Q42" i="18"/>
  <c r="F46" i="8" s="1"/>
  <c r="G46" i="8" s="1"/>
  <c r="G42" i="18"/>
  <c r="N7" i="23" s="1"/>
  <c r="E11" i="18"/>
  <c r="D12" i="18"/>
  <c r="D13" i="18"/>
  <c r="D14" i="18"/>
  <c r="D15" i="18"/>
  <c r="D16" i="18"/>
  <c r="D17" i="18"/>
  <c r="D18" i="18"/>
  <c r="D19" i="18"/>
  <c r="D11" i="18"/>
  <c r="C11" i="18"/>
  <c r="B12" i="18"/>
  <c r="B13" i="18"/>
  <c r="B14" i="18"/>
  <c r="B15" i="18"/>
  <c r="B16" i="18"/>
  <c r="B17" i="18"/>
  <c r="B18" i="18"/>
  <c r="B19" i="18"/>
  <c r="B11" i="18"/>
  <c r="A12" i="18"/>
  <c r="A13" i="18"/>
  <c r="A14" i="18"/>
  <c r="A15" i="18"/>
  <c r="A16" i="18"/>
  <c r="A17" i="18"/>
  <c r="A18" i="18"/>
  <c r="A19" i="18"/>
  <c r="A11" i="18"/>
  <c r="E47" i="8"/>
  <c r="K41" i="15"/>
  <c r="J41" i="15"/>
  <c r="I41" i="15"/>
  <c r="C39" i="8" s="1"/>
  <c r="M9" i="15"/>
  <c r="N9" i="15" s="1"/>
  <c r="L9" i="15"/>
  <c r="N14" i="23" l="1"/>
  <c r="N15" i="23" s="1"/>
  <c r="N17" i="23"/>
  <c r="D39" i="8"/>
  <c r="F27" i="30"/>
  <c r="E42" i="18"/>
  <c r="L41" i="15"/>
  <c r="C30" i="8"/>
  <c r="P12" i="18" l="1"/>
  <c r="R12" i="18" s="1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R18" i="18" s="1"/>
  <c r="P19" i="18"/>
  <c r="R19" i="18" s="1"/>
  <c r="P20" i="18"/>
  <c r="R20" i="18" s="1"/>
  <c r="P21" i="18"/>
  <c r="R21" i="18" s="1"/>
  <c r="P22" i="18"/>
  <c r="R22" i="18" s="1"/>
  <c r="P23" i="18"/>
  <c r="R23" i="18" s="1"/>
  <c r="P24" i="18"/>
  <c r="R24" i="18" s="1"/>
  <c r="P25" i="18"/>
  <c r="R25" i="18" s="1"/>
  <c r="P26" i="18"/>
  <c r="R26" i="18" s="1"/>
  <c r="P27" i="18"/>
  <c r="R27" i="18" s="1"/>
  <c r="P28" i="18"/>
  <c r="R28" i="18" s="1"/>
  <c r="A3" i="15" l="1"/>
  <c r="C36" i="8" l="1"/>
  <c r="E10" i="23"/>
  <c r="M41" i="15" l="1"/>
  <c r="N41" i="15" s="1"/>
  <c r="C14" i="8"/>
  <c r="M14" i="23" l="1"/>
  <c r="O8" i="23"/>
  <c r="O16" i="23"/>
  <c r="F14" i="23"/>
  <c r="D25" i="8"/>
  <c r="C25" i="8"/>
  <c r="B46" i="8" s="1"/>
  <c r="D30" i="8"/>
  <c r="D36" i="8" s="1"/>
  <c r="C17" i="8"/>
  <c r="G36" i="8" l="1"/>
  <c r="C46" i="8"/>
  <c r="D46" i="8" s="1"/>
  <c r="C51" i="8"/>
  <c r="G30" i="8"/>
  <c r="C13" i="8"/>
  <c r="C12" i="8" s="1"/>
  <c r="D7" i="23" s="1"/>
  <c r="E31" i="8"/>
  <c r="F31" i="8" s="1"/>
  <c r="E32" i="8"/>
  <c r="F32" i="8" s="1"/>
  <c r="E33" i="8"/>
  <c r="F33" i="8" s="1"/>
  <c r="E34" i="8"/>
  <c r="F34" i="8" s="1"/>
  <c r="E35" i="8"/>
  <c r="F35" i="8" s="1"/>
  <c r="E15" i="8"/>
  <c r="F15" i="8" s="1"/>
  <c r="E16" i="8"/>
  <c r="F16" i="8" s="1"/>
  <c r="E18" i="8"/>
  <c r="F18" i="8" s="1"/>
  <c r="E19" i="8"/>
  <c r="F19" i="8" s="1"/>
  <c r="E20" i="8"/>
  <c r="F20" i="8" s="1"/>
  <c r="E21" i="8"/>
  <c r="F21" i="8" s="1"/>
  <c r="E22" i="8"/>
  <c r="F22" i="8" s="1"/>
  <c r="E23" i="8"/>
  <c r="F23" i="8" s="1"/>
  <c r="E24" i="8"/>
  <c r="F24" i="8" s="1"/>
  <c r="E26" i="8"/>
  <c r="F26" i="8" s="1"/>
  <c r="E27" i="8"/>
  <c r="F27" i="8" s="1"/>
  <c r="D10" i="23"/>
  <c r="F10" i="23" s="1"/>
  <c r="D8" i="23"/>
  <c r="E8" i="23"/>
  <c r="F8" i="23" l="1"/>
  <c r="D9" i="23"/>
  <c r="D11" i="23" l="1"/>
  <c r="D14" i="8"/>
  <c r="D17" i="8"/>
  <c r="E17" i="8" s="1"/>
  <c r="F17" i="8" s="1"/>
  <c r="A52" i="15"/>
  <c r="D13" i="8" l="1"/>
  <c r="E13" i="8" s="1"/>
  <c r="F13" i="8" s="1"/>
  <c r="E14" i="8"/>
  <c r="F14" i="8" s="1"/>
  <c r="A53" i="15"/>
  <c r="F26" i="23"/>
  <c r="F24" i="23"/>
  <c r="F22" i="23"/>
  <c r="F20" i="23"/>
  <c r="F18" i="23"/>
  <c r="F16" i="23"/>
  <c r="D12" i="8" l="1"/>
  <c r="E7" i="23" s="1"/>
  <c r="F7" i="23" s="1"/>
  <c r="E9" i="23" l="1"/>
  <c r="D11" i="8"/>
  <c r="F44" i="30" s="1"/>
  <c r="B51" i="8" l="1"/>
  <c r="E11" i="23"/>
  <c r="F9" i="23"/>
  <c r="C45" i="8"/>
  <c r="C47" i="8" s="1"/>
  <c r="D28" i="8"/>
  <c r="E25" i="8"/>
  <c r="F25" i="8" s="1"/>
  <c r="F11" i="23" l="1"/>
  <c r="E15" i="23"/>
  <c r="G11" i="8"/>
  <c r="G17" i="8"/>
  <c r="G21" i="8"/>
  <c r="G14" i="8"/>
  <c r="G12" i="8"/>
  <c r="G13" i="8"/>
  <c r="G22" i="8"/>
  <c r="G16" i="8"/>
  <c r="G24" i="8"/>
  <c r="G26" i="8"/>
  <c r="G23" i="8"/>
  <c r="G20" i="8"/>
  <c r="G28" i="8"/>
  <c r="G25" i="8"/>
  <c r="G27" i="8"/>
  <c r="G19" i="8"/>
  <c r="G18" i="8"/>
  <c r="G15" i="8"/>
  <c r="A51" i="15"/>
  <c r="A50" i="15"/>
  <c r="C11" i="8" l="1"/>
  <c r="E11" i="8" s="1"/>
  <c r="F11" i="8" s="1"/>
  <c r="E12" i="8"/>
  <c r="F12" i="8" s="1"/>
  <c r="B45" i="8" l="1"/>
  <c r="C28" i="8"/>
  <c r="M9" i="23"/>
  <c r="B47" i="8" l="1"/>
  <c r="D47" i="8" s="1"/>
  <c r="D45" i="8"/>
  <c r="N9" i="23"/>
  <c r="F46" i="30" s="1"/>
  <c r="M17" i="23"/>
  <c r="P29" i="18"/>
  <c r="R29" i="18" s="1"/>
  <c r="P30" i="18"/>
  <c r="R30" i="18" s="1"/>
  <c r="P31" i="18"/>
  <c r="R31" i="18" s="1"/>
  <c r="P32" i="18"/>
  <c r="R32" i="18" s="1"/>
  <c r="P33" i="18"/>
  <c r="R33" i="18" s="1"/>
  <c r="P34" i="18"/>
  <c r="R34" i="18" s="1"/>
  <c r="P35" i="18"/>
  <c r="R35" i="18" s="1"/>
  <c r="P36" i="18"/>
  <c r="R36" i="18" s="1"/>
  <c r="P37" i="18"/>
  <c r="R37" i="18" s="1"/>
  <c r="P38" i="18"/>
  <c r="R38" i="18" s="1"/>
  <c r="P39" i="18"/>
  <c r="R39" i="18" s="1"/>
  <c r="P40" i="18"/>
  <c r="R40" i="18" s="1"/>
  <c r="P41" i="18"/>
  <c r="R41" i="18" s="1"/>
  <c r="O9" i="23" l="1"/>
  <c r="E30" i="8"/>
  <c r="F30" i="8" s="1"/>
  <c r="G32" i="8" l="1"/>
  <c r="G31" i="8"/>
  <c r="G34" i="8"/>
  <c r="G33" i="8"/>
  <c r="G35" i="8"/>
  <c r="E21" i="23" l="1"/>
  <c r="E27" i="23"/>
  <c r="E19" i="23"/>
  <c r="E25" i="23"/>
  <c r="E17" i="23"/>
  <c r="E23" i="23"/>
  <c r="D37" i="8"/>
  <c r="P11" i="18"/>
  <c r="R11" i="18" s="1"/>
  <c r="P42" i="18" l="1"/>
  <c r="B52" i="8" s="1"/>
  <c r="B53" i="8" s="1"/>
  <c r="C52" i="8"/>
  <c r="C53" i="8" s="1"/>
  <c r="F45" i="8" l="1"/>
  <c r="G45" i="8" s="1"/>
  <c r="F47" i="8" l="1"/>
  <c r="G47" i="8" s="1"/>
  <c r="E36" i="8"/>
  <c r="F36" i="8" s="1"/>
  <c r="R42" i="18" l="1"/>
  <c r="S29" i="18" l="1"/>
  <c r="S32" i="18"/>
  <c r="S30" i="18"/>
  <c r="S40" i="18"/>
  <c r="S33" i="18"/>
  <c r="S36" i="18"/>
  <c r="S35" i="18"/>
  <c r="S41" i="18"/>
  <c r="S39" i="18"/>
  <c r="S37" i="18"/>
  <c r="S31" i="18"/>
  <c r="S38" i="18"/>
  <c r="S34" i="18"/>
  <c r="S11" i="18"/>
  <c r="S15" i="18"/>
  <c r="S14" i="18"/>
  <c r="S20" i="18"/>
  <c r="S18" i="18"/>
  <c r="S21" i="18"/>
  <c r="G43" i="18"/>
  <c r="H43" i="18"/>
  <c r="I43" i="18"/>
  <c r="S19" i="18"/>
  <c r="S22" i="18"/>
  <c r="S24" i="18"/>
  <c r="S26" i="18"/>
  <c r="S25" i="18"/>
  <c r="L43" i="18"/>
  <c r="S23" i="18"/>
  <c r="S12" i="18"/>
  <c r="S28" i="18"/>
  <c r="S13" i="18"/>
  <c r="K43" i="18"/>
  <c r="J43" i="18"/>
  <c r="S27" i="18"/>
  <c r="S16" i="18"/>
  <c r="R43" i="18"/>
  <c r="S17" i="18"/>
  <c r="O43" i="18"/>
  <c r="M43" i="18"/>
  <c r="Q43" i="18"/>
  <c r="N43" i="18"/>
  <c r="P43" i="18"/>
  <c r="E28" i="8"/>
  <c r="F28" i="8" s="1"/>
  <c r="C37" i="8"/>
  <c r="M15" i="23"/>
  <c r="S42" i="18" l="1"/>
  <c r="O7" i="23"/>
  <c r="O17" i="23"/>
  <c r="D15" i="23"/>
  <c r="F15" i="23" s="1"/>
  <c r="O14" i="23" l="1"/>
  <c r="O15" i="23"/>
  <c r="D27" i="23"/>
  <c r="F27" i="23" s="1"/>
  <c r="D19" i="23"/>
  <c r="F19" i="23" s="1"/>
  <c r="D17" i="23"/>
  <c r="F17" i="23" s="1"/>
  <c r="D21" i="23"/>
  <c r="F21" i="23" s="1"/>
  <c r="D25" i="23"/>
  <c r="F25" i="23" s="1"/>
  <c r="D23" i="23"/>
  <c r="F23" i="23" s="1"/>
  <c r="E37" i="8" l="1"/>
</calcChain>
</file>

<file path=xl/comments1.xml><?xml version="1.0" encoding="utf-8"?>
<comments xmlns="http://schemas.openxmlformats.org/spreadsheetml/2006/main">
  <authors>
    <author>Tania Mara Chaves Daldegan</author>
  </authors>
  <commentList>
    <comment ref="E8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21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26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31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34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36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41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43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54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  <comment ref="E57" authorId="0" shapeId="0">
      <text>
        <r>
          <rPr>
            <b/>
            <sz val="9"/>
            <color indexed="81"/>
            <rFont val="Segoe UI"/>
            <family val="2"/>
          </rPr>
          <t>Meta da Programação</t>
        </r>
      </text>
    </comment>
  </commentList>
</comments>
</file>

<file path=xl/comments2.xml><?xml version="1.0" encoding="utf-8"?>
<comments xmlns="http://schemas.openxmlformats.org/spreadsheetml/2006/main">
  <authors>
    <author>Gustavo Milhomem Brito Menezes</author>
    <author>Flavia Rios Costa</author>
    <author>Tania Mara Chaves Daldegan</author>
  </authors>
  <commentList>
    <comment ref="A7" authorId="0" shapeId="0">
      <text>
        <r>
          <rPr>
            <b/>
            <sz val="12"/>
            <color indexed="81"/>
            <rFont val="Tahoma"/>
            <family val="2"/>
          </rPr>
          <t>Área ou setor responsável pela Atividade ou Projeto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>
      <text>
        <r>
          <rPr>
            <b/>
            <sz val="14"/>
            <color indexed="81"/>
            <rFont val="Calibri Light"/>
            <family val="2"/>
            <scheme val="major"/>
          </rPr>
          <t>P= Projeto                                         A= Atividade 
PE= Projeto Específico</t>
        </r>
      </text>
    </comment>
    <comment ref="C7" authorId="0" shapeId="0">
      <text>
        <r>
          <rPr>
            <b/>
            <sz val="13"/>
            <color indexed="81"/>
            <rFont val="Tahoma"/>
            <family val="2"/>
          </rPr>
          <t>Para os CAU Básicos, quando houver utilização do Fundo de Apoio selecionar com o X</t>
        </r>
      </text>
    </comment>
    <comment ref="D7" authorId="0" shapeId="0">
      <text>
        <r>
          <rPr>
            <b/>
            <sz val="13"/>
            <color indexed="81"/>
            <rFont val="Tahoma"/>
            <family val="2"/>
          </rPr>
          <t>Nome do Projeto ou Atividade do Plano de Ação 2020, conforme descritivo no Anexo 1.4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E7" authorId="0" shapeId="0">
      <text>
        <r>
          <rPr>
            <b/>
            <sz val="13"/>
            <color indexed="81"/>
            <rFont val="Tahoma"/>
            <family val="2"/>
          </rPr>
          <t xml:space="preserve">
É a motivação geral e a síntese dos efeitos que se deseja produzir.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F7" authorId="0" shapeId="0">
      <text>
        <r>
          <rPr>
            <b/>
            <sz val="13"/>
            <color indexed="81"/>
            <rFont val="Tahoma"/>
            <family val="2"/>
          </rPr>
          <t xml:space="preserve">Selecionar uma das opções nas células abaixo que estão de acordo com os objetivos estratégicos do Mapa Estratégico no âmbito das pespectivas de </t>
        </r>
        <r>
          <rPr>
            <b/>
            <sz val="13"/>
            <color indexed="10"/>
            <rFont val="Tahoma"/>
            <family val="2"/>
          </rPr>
          <t>Processos Internos, Alavancadores e Pessoas e Infraestrutura.</t>
        </r>
        <r>
          <rPr>
            <b/>
            <sz val="13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G7" authorId="0" shapeId="0">
      <text>
        <r>
          <rPr>
            <b/>
            <sz val="13"/>
            <color indexed="81"/>
            <rFont val="Tahoma"/>
            <family val="2"/>
          </rPr>
          <t>Ao firmar o compromisso de incluir os ODS à sua estratégia, o CAU abre caminho para melhorar sua atuação e atender aos anseios da sociedade por projetos e serviços alinhados aos princípios da sustentabilidade. Neste contexto, torna-se facultativo o enquadramento dos projetos e atividades nos ODS em 2020</t>
        </r>
      </text>
    </comment>
    <comment ref="H7" authorId="0" shapeId="0">
      <text>
        <r>
          <rPr>
            <b/>
            <sz val="12"/>
            <color indexed="81"/>
            <rFont val="Tahoma"/>
            <family val="2"/>
          </rPr>
          <t xml:space="preserve">São os efeitos que devem ser produzidos com a execução do projeto, dentro do seu horizonte do tempo. Refletem o objetivo geral do projeto e representam o seu desdobramento em metas mensuráveis. Resultado = Transformação + Indicador + Meta + Prazo, conforme descritivo no Anexo 1.4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b/>
            <sz val="13"/>
            <color indexed="81"/>
            <rFont val="Tahoma"/>
            <family val="2"/>
          </rPr>
          <t xml:space="preserve">Os valores devem ser iguais do Plano de Ação da Programação 2019 aprovado. Caso tenha feito a Reprogramação 2019 considerar os valores aprovados da Reprogramação 2019. 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b/>
            <sz val="13"/>
            <color indexed="81"/>
            <rFont val="Tahoma"/>
            <family val="2"/>
          </rPr>
          <t>Valores  dos Projetos/Atividades do Plano de Ação 2020, conforme descritivo no Anexo 1.4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  <comment ref="K7" authorId="1" shapeId="0">
      <text>
        <r>
          <rPr>
            <b/>
            <sz val="13"/>
            <color indexed="81"/>
            <rFont val="Tahoma"/>
            <family val="2"/>
          </rPr>
          <t>Para os CAU Básicos : Valores do Fundo de Apoio distribuídos por Projeto/Atividade. Vale a ressalva que a Atividade do CSC deve ser pago com o Fundo de Apoio.</t>
        </r>
      </text>
    </comment>
    <comment ref="L7" authorId="2" shapeId="0">
      <text>
        <r>
          <rPr>
            <b/>
            <sz val="15"/>
            <color indexed="81"/>
            <rFont val="Segoe UI"/>
            <family val="2"/>
          </rPr>
          <t>Não considerar o valor da despesa de capital no cálculo do percentual.</t>
        </r>
      </text>
    </comment>
  </commentList>
</comments>
</file>

<file path=xl/comments3.xml><?xml version="1.0" encoding="utf-8"?>
<comments xmlns="http://schemas.openxmlformats.org/spreadsheetml/2006/main">
  <authors>
    <author>Gustavo Milhomem Brito Menezes</author>
    <author>Tania Mara Chaves Daldegan</author>
  </authors>
  <commentList>
    <comment ref="B7" authorId="0" shapeId="0">
      <text>
        <r>
          <rPr>
            <b/>
            <sz val="11"/>
            <color indexed="81"/>
            <rFont val="Tahoma"/>
            <family val="2"/>
          </rPr>
          <t>Vinculada as Receitas de Arrecadação do Anexo 1.1 - Usos e Fonte excluídos os valores das anuidades de exercícios anteriores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Apenas para os Cau Básicos. O valor total deve ser igual do que consta nas Diretrizes da Programação 2020.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1" shapeId="0">
      <text>
        <r>
          <rPr>
            <b/>
            <sz val="14"/>
            <color indexed="81"/>
            <rFont val="Tahoma"/>
            <family val="2"/>
          </rPr>
          <t>Detalhar o valor no campo das justificativas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= Receita de Arrecadação + Recurso do Fundo de Apoio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Vinculada as Receitas de Arrecadação do Anexo 1.1 - Usos e Fontes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RAL= Receita de Arrecadação + Fundo de Apoio (apenas CAU Básicos) - Aportes ( CSC + FA)</t>
        </r>
      </text>
    </comment>
    <comment ref="F14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5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6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7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8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9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0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1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2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3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4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5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6" authorId="1" shapeId="0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7" authorId="1" shapeId="0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Gustavo Milhomem Brito Menezes</author>
    <author>Flavia Rios Costa</author>
    <author>Tania Mara Chaves Daldegan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Os valores devem ser iguais do Plano de Ação da Programação 2019 aprovado. Caso tenha feito a Reprogramação 2019 considerar os valores aprovados da Reprogramação 2019. 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 Os valores das anuidades, RRT, Taxas e Multas devem ser iguais das Diretrizes 2020. </t>
        </r>
      </text>
    </comment>
    <comment ref="A14" authorId="1" shapeId="0">
      <text>
        <r>
          <rPr>
            <b/>
            <sz val="10"/>
            <color indexed="81"/>
            <rFont val="Tahoma"/>
            <family val="2"/>
          </rPr>
          <t>Somar os valores do exercício atual e exercícios anteriores.</t>
        </r>
      </text>
    </comment>
    <comment ref="A17" authorId="1" shapeId="0">
      <text>
        <r>
          <rPr>
            <b/>
            <sz val="10"/>
            <color indexed="81"/>
            <rFont val="Tahoma"/>
            <family val="2"/>
          </rPr>
          <t>Somar os valores do exercício atual e exercícios anteriores.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1" shapeId="0">
      <text>
        <r>
          <rPr>
            <b/>
            <sz val="10"/>
            <color indexed="81"/>
            <rFont val="Tahoma"/>
            <family val="2"/>
          </rPr>
          <t>Considerar taxas e multas todos os valores relacionados com: Taxa Expediente RRT extemporâneo; Taxa Selic; Documento de fiscalização; Multa e mora de anuidades; Certidão de acervo técnico com atestado; Registro de direito autoral; Multa ética; Multa ausência na eleição, conforme informações do Siccau/Siscont.net.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4" authorId="1" shapeId="0">
      <text>
        <r>
          <rPr>
            <b/>
            <sz val="11"/>
            <color indexed="81"/>
            <rFont val="Tahoma"/>
            <family val="2"/>
          </rPr>
          <t>Apenas o Valor do APORTE DO CSC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2" shapeId="0">
      <text>
        <r>
          <rPr>
            <b/>
            <sz val="9"/>
            <color indexed="81"/>
            <rFont val="Segoe UI"/>
            <family val="2"/>
          </rPr>
          <t>Valores conforme o anexo 1.3 da Programação (ou Reprogramação) 2018</t>
        </r>
      </text>
    </comment>
  </commentList>
</comments>
</file>

<file path=xl/comments5.xml><?xml version="1.0" encoding="utf-8"?>
<comments xmlns="http://schemas.openxmlformats.org/spreadsheetml/2006/main">
  <authors>
    <author>Tania Mara Chaves Daldegan</author>
  </authors>
  <commentList>
    <comment ref="M9" authorId="0" shapeId="0">
      <text>
        <r>
          <rPr>
            <b/>
            <sz val="9"/>
            <color indexed="81"/>
            <rFont val="Segoe UI"/>
            <family val="2"/>
          </rPr>
          <t>Aporte ao Fundo de apoio
Aporte o CSC
Patrocínio
Convênios</t>
        </r>
      </text>
    </comment>
  </commentList>
</comments>
</file>

<file path=xl/sharedStrings.xml><?xml version="1.0" encoding="utf-8"?>
<sst xmlns="http://schemas.openxmlformats.org/spreadsheetml/2006/main" count="681" uniqueCount="415">
  <si>
    <t>Total</t>
  </si>
  <si>
    <t>Pessoal</t>
  </si>
  <si>
    <t>Imobilizado</t>
  </si>
  <si>
    <t>Variação</t>
  </si>
  <si>
    <t>Unidade Responsável</t>
  </si>
  <si>
    <t>Denominação</t>
  </si>
  <si>
    <t>TOTAL</t>
  </si>
  <si>
    <t>Especificação</t>
  </si>
  <si>
    <t>I - FONTES</t>
  </si>
  <si>
    <t>1. Receitas Correntes</t>
  </si>
  <si>
    <t>1.1.1 Anuidades</t>
  </si>
  <si>
    <t>1.1.1.1 Pessoa Física</t>
  </si>
  <si>
    <t>1.1.1.2 Pessoa Jurídica</t>
  </si>
  <si>
    <t>1.2 Aplicações Financeiras</t>
  </si>
  <si>
    <t>1.4 Fundo de Apoio</t>
  </si>
  <si>
    <t>2 Receitas de Capital</t>
  </si>
  <si>
    <t>2.1 Saldos de Exercícios Anteriores (Superávit Financeiro)</t>
  </si>
  <si>
    <t xml:space="preserve"> I – TOTAL</t>
  </si>
  <si>
    <t>II. USOS</t>
  </si>
  <si>
    <t>II.1 Programação Operacional</t>
  </si>
  <si>
    <t>Projetos</t>
  </si>
  <si>
    <t>II.2 Aportes ao Fundo de Apoio</t>
  </si>
  <si>
    <t>II – TOTAL</t>
  </si>
  <si>
    <t>VARIAÇÃO (I-II)</t>
  </si>
  <si>
    <t>Valores em R$ 1,00</t>
  </si>
  <si>
    <t xml:space="preserve">Variação                                                      </t>
  </si>
  <si>
    <t>II.4 Reserva de Contingência</t>
  </si>
  <si>
    <t>Impactar significativamente o planejamento e a gestão do território</t>
  </si>
  <si>
    <t>Tornar a fiscalização um vetor de melhoria do exercício da Arquitetura e Urbanismo</t>
  </si>
  <si>
    <t>Assegurar a eficácia no atendimento e no relacionamento com os arquitetos e urbanistas e a sociedade</t>
  </si>
  <si>
    <t>Estimular o conhecimento, o uso de processos criativos e a difusão das melhores práticas em Arquitetura e Urbanismo</t>
  </si>
  <si>
    <t>Garantir a participação dos arquitetos e urbanistas no planejamento territorial e na gestão urbana</t>
  </si>
  <si>
    <t>Assegurar a eficácia no relacionamento e comunicação com a sociedade</t>
  </si>
  <si>
    <t>Promover o exercício ético e qualificado da profissão</t>
  </si>
  <si>
    <t>Fomentar o acesso da sociedade à Arquitetura e Urbanismo</t>
  </si>
  <si>
    <t>Assegurar a sustentabilidade financeira</t>
  </si>
  <si>
    <t>Aprimorar e inovar os processos e as ações</t>
  </si>
  <si>
    <t>Desenvolver competências de dirigentes e colaboradores</t>
  </si>
  <si>
    <t>Construir cultura organizacional adequada à estratégia</t>
  </si>
  <si>
    <t>Ter sistemas de informação e infraestrutura que viabilizem a gestão e o atendimento dos arquitetos e urbanistas e a sociedade</t>
  </si>
  <si>
    <t>Indicadores Institucionais e de Resultado (agrupados por objetivo estratégico) - Metas</t>
  </si>
  <si>
    <t>Objetivo Estratégico Principal</t>
  </si>
  <si>
    <t>FP</t>
  </si>
  <si>
    <t>MAPA ESTRATÉGICO CAU/UF</t>
  </si>
  <si>
    <t>Denominação (Projeto/Atividade)</t>
  </si>
  <si>
    <t>Material de Consumo</t>
  </si>
  <si>
    <t>Serviços de Terceiros</t>
  </si>
  <si>
    <t>Encargos Diversos</t>
  </si>
  <si>
    <t>Soma</t>
  </si>
  <si>
    <t>% Part.</t>
  </si>
  <si>
    <t>Diárias</t>
  </si>
  <si>
    <t>Passagens</t>
  </si>
  <si>
    <t>Serviços Prestados</t>
  </si>
  <si>
    <t>TOTAL GERAL</t>
  </si>
  <si>
    <t>BASE DE CÁLCULO</t>
  </si>
  <si>
    <t>APLICAÇÕES DE RECURSOS</t>
  </si>
  <si>
    <t xml:space="preserve">FOLHA DE PAGAMENTO </t>
  </si>
  <si>
    <t>2. Recursos do fundo de apoio (CAU Básico)</t>
  </si>
  <si>
    <t>Valor</t>
  </si>
  <si>
    <t xml:space="preserve">% </t>
  </si>
  <si>
    <t>Variação (%)</t>
  </si>
  <si>
    <t>LIMITES</t>
  </si>
  <si>
    <t xml:space="preserve">Objetivo Geral </t>
  </si>
  <si>
    <t>CAU/UF:</t>
  </si>
  <si>
    <t>1.1.3 Taxas e Multas</t>
  </si>
  <si>
    <t xml:space="preserve">Fórmula </t>
  </si>
  <si>
    <t xml:space="preserve">Periodicidade </t>
  </si>
  <si>
    <t>B- INDICADORES DE RESULTADO</t>
  </si>
  <si>
    <t>A- INDICADORES INSTITUCIONAIS</t>
  </si>
  <si>
    <t xml:space="preserve">II.3 Aporte ao CSC </t>
  </si>
  <si>
    <t>Atividades</t>
  </si>
  <si>
    <t>Orientação: As células em cinza estão vinculadas com fórmulas, não devem ser preenchidas.</t>
  </si>
  <si>
    <t>B. Valor total das rescisões contratuais, auxílio alimentação, auxílio transporte, plano de saúde e demais benefícios.</t>
  </si>
  <si>
    <t>3. Soma (1+2)</t>
  </si>
  <si>
    <t>C. Receitas Correntes</t>
  </si>
  <si>
    <t>4. Aportes ao Fundo de Apoio</t>
  </si>
  <si>
    <t>Pessoal e Encargos</t>
  </si>
  <si>
    <t>A. Pessoal e Encargos (Valores totais)</t>
  </si>
  <si>
    <t>% Utilização do Fundo de Apoio            (D = C/B *100)</t>
  </si>
  <si>
    <t xml:space="preserve">Part. % (E)           </t>
  </si>
  <si>
    <t>COMENTÁRIOS/JUSTIFICATIVAS :</t>
  </si>
  <si>
    <t>1. QUADRO GERAL</t>
  </si>
  <si>
    <t xml:space="preserve">2. AVALIAÇÃO GERAL </t>
  </si>
  <si>
    <t>Resultado</t>
  </si>
  <si>
    <t>1.1.3 RRT</t>
  </si>
  <si>
    <t xml:space="preserve">BASE DE CÁLCULO </t>
  </si>
  <si>
    <t xml:space="preserve">Variação </t>
  </si>
  <si>
    <t>Obs.: Os Indicadores devem ser vinculados aos objetivos estratégicos priorizados no Mapa Estratégico do CAU/UF, ou seja, os indicadores dos objetivos estratégicos escolhidos no Mapa Estratégico devem ser priorizados.</t>
  </si>
  <si>
    <t>% 
(F = E/A *100)</t>
  </si>
  <si>
    <t xml:space="preserve">CATEGORIA ECONÔMICA </t>
  </si>
  <si>
    <t>Corrente</t>
  </si>
  <si>
    <t xml:space="preserve">Capital </t>
  </si>
  <si>
    <t xml:space="preserve">FONTES </t>
  </si>
  <si>
    <t>USOS</t>
  </si>
  <si>
    <t>Variação % 
(C=B/A)</t>
  </si>
  <si>
    <t>5.  Receita da Arrecadação Líquida (RAL = 3 - 4)</t>
  </si>
  <si>
    <t>Anual</t>
  </si>
  <si>
    <t>Trimestral</t>
  </si>
  <si>
    <r>
      <t xml:space="preserve">Índice de presença profissional </t>
    </r>
    <r>
      <rPr>
        <b/>
        <sz val="20"/>
        <color theme="8" tint="-0.499984740745262"/>
        <rFont val="Calibri"/>
        <family val="2"/>
        <scheme val="minor"/>
      </rPr>
      <t>nas obras</t>
    </r>
    <r>
      <rPr>
        <sz val="20"/>
        <rFont val="Calibri"/>
        <family val="2"/>
        <scheme val="minor"/>
      </rPr>
      <t xml:space="preserve"> e  serviços fiscalizados  (%) - </t>
    </r>
    <r>
      <rPr>
        <b/>
        <sz val="20"/>
        <rFont val="Calibri"/>
        <family val="2"/>
        <scheme val="minor"/>
      </rPr>
      <t>(CAU/UF)</t>
    </r>
  </si>
  <si>
    <t>Valores
 (C=B-A)</t>
  </si>
  <si>
    <t>%        
(D=C/B)</t>
  </si>
  <si>
    <t>1.1.1.1.2 Anuidade Exercícios anteriores</t>
  </si>
  <si>
    <t>1.1.1.2.2 Anuidade Exercícios anteriores</t>
  </si>
  <si>
    <t>ANEXOS</t>
  </si>
  <si>
    <t>Valor da Programação 2019 (R$)</t>
  </si>
  <si>
    <t>Programação 2019</t>
  </si>
  <si>
    <t>Variação % 
(F=E/D)</t>
  </si>
  <si>
    <t>OBS: No item da categoria dos "Usos Correntes", deverão ser considerados os valores dos Aportes ao Fundo de Apoio, ao CSC , e à Reserva de Contingência.</t>
  </si>
  <si>
    <r>
      <t xml:space="preserve"> Despesas com Pessoal </t>
    </r>
    <r>
      <rPr>
        <b/>
        <sz val="14"/>
        <color indexed="57"/>
        <rFont val="Calibri"/>
        <family val="2"/>
      </rPr>
      <t>(máximo de 55% sobre as Receitas Correntes. Não considerar o valor total das rescisões contratuais, auxílio alimentação, auxílio transporte, plano de saúde e demais benefícios)</t>
    </r>
  </si>
  <si>
    <r>
      <t xml:space="preserve">Atendimento
</t>
    </r>
    <r>
      <rPr>
        <b/>
        <sz val="14"/>
        <color indexed="21"/>
        <rFont val="Calibri"/>
        <family val="2"/>
      </rPr>
      <t>(mínimo de 10 % do total da RAL)</t>
    </r>
  </si>
  <si>
    <r>
      <t>Capacitação</t>
    </r>
    <r>
      <rPr>
        <b/>
        <sz val="14"/>
        <color indexed="10"/>
        <rFont val="Calibri"/>
        <family val="2"/>
      </rPr>
      <t xml:space="preserve"> </t>
    </r>
    <r>
      <rPr>
        <b/>
        <sz val="14"/>
        <color indexed="57"/>
        <rFont val="Calibri"/>
        <family val="2"/>
      </rPr>
      <t xml:space="preserve">(mínimo de 2%  e máximo de 4%  do valor total das respectivas folhas de pagamento -salários, encargos e benefícios)                  </t>
    </r>
  </si>
  <si>
    <r>
      <t xml:space="preserve">Comunicação
</t>
    </r>
    <r>
      <rPr>
        <b/>
        <sz val="14"/>
        <color indexed="21"/>
        <rFont val="Calibri"/>
        <family val="2"/>
      </rPr>
      <t xml:space="preserve">(mínimo de 3% do total da RAL)             </t>
    </r>
    <r>
      <rPr>
        <b/>
        <sz val="14"/>
        <color indexed="57"/>
        <rFont val="Calibri"/>
        <family val="2"/>
      </rPr>
      <t xml:space="preserve">                                                                                </t>
    </r>
  </si>
  <si>
    <r>
      <t xml:space="preserve">Patrocínio
</t>
    </r>
    <r>
      <rPr>
        <b/>
        <sz val="14"/>
        <color indexed="21"/>
        <rFont val="Calibri"/>
        <family val="2"/>
      </rPr>
      <t xml:space="preserve">(máximo de 5% do total da RAL)   </t>
    </r>
    <r>
      <rPr>
        <b/>
        <sz val="14"/>
        <color indexed="10"/>
        <rFont val="Calibri"/>
        <family val="2"/>
      </rPr>
      <t xml:space="preserve">      </t>
    </r>
    <r>
      <rPr>
        <b/>
        <sz val="14"/>
        <color indexed="8"/>
        <rFont val="Calibri"/>
        <family val="2"/>
      </rPr>
      <t xml:space="preserve">                                                                            </t>
    </r>
  </si>
  <si>
    <r>
      <t xml:space="preserve">Assistência Técnica                            </t>
    </r>
    <r>
      <rPr>
        <b/>
        <sz val="14"/>
        <color rgb="FF008080"/>
        <rFont val="Calibri"/>
        <family val="2"/>
        <scheme val="minor"/>
      </rPr>
      <t xml:space="preserve">(mínimo de 2% do total da RAL) </t>
    </r>
    <r>
      <rPr>
        <b/>
        <sz val="14"/>
        <color theme="1"/>
        <rFont val="Calibri"/>
        <family val="2"/>
        <scheme val="minor"/>
      </rPr>
      <t xml:space="preserve">   </t>
    </r>
  </si>
  <si>
    <r>
      <t xml:space="preserve">Reserva de Contingência                          </t>
    </r>
    <r>
      <rPr>
        <b/>
        <sz val="14"/>
        <color indexed="21"/>
        <rFont val="Calibri"/>
        <family val="2"/>
      </rPr>
      <t xml:space="preserve">(até 2 % do total da RAL)              </t>
    </r>
  </si>
  <si>
    <t>1.1 Receitas de Arrecadação Total</t>
  </si>
  <si>
    <r>
      <t xml:space="preserve">Objetivos Estratégicos Locais             </t>
    </r>
    <r>
      <rPr>
        <b/>
        <sz val="14"/>
        <color indexed="21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 xml:space="preserve"> </t>
    </r>
    <r>
      <rPr>
        <b/>
        <sz val="14"/>
        <color rgb="FF008080"/>
        <rFont val="Calibri"/>
        <family val="2"/>
      </rPr>
      <t xml:space="preserve">(mínimo de 6 % do total da RAL) </t>
    </r>
    <r>
      <rPr>
        <b/>
        <sz val="14"/>
        <color indexed="21"/>
        <rFont val="Calibri"/>
        <family val="2"/>
      </rPr>
      <t xml:space="preserve">                        </t>
    </r>
  </si>
  <si>
    <t>Meta 2019</t>
  </si>
  <si>
    <r>
      <t xml:space="preserve"> Índice de municípios que possuem Plano Diretor, em conformidade com os critérios da legislação
 </t>
    </r>
    <r>
      <rPr>
        <b/>
        <sz val="20"/>
        <rFont val="Calibri"/>
        <family val="2"/>
        <scheme val="minor"/>
      </rPr>
      <t xml:space="preserve">(CAU/UF)
</t>
    </r>
  </si>
  <si>
    <t xml:space="preserve">número de municípios do Estado que possuem instrumentos de planejamento urbano </t>
  </si>
  <si>
    <t>x 100</t>
  </si>
  <si>
    <t>total de municípios do Estado</t>
  </si>
  <si>
    <r>
      <t xml:space="preserve">Índice da capacidade de fiscalização (%) - </t>
    </r>
    <r>
      <rPr>
        <b/>
        <sz val="20"/>
        <rFont val="Calibri"/>
        <family val="2"/>
        <scheme val="minor"/>
      </rPr>
      <t xml:space="preserve">(CAU/UF)   </t>
    </r>
  </si>
  <si>
    <t>quantidade de serviços fiscalizados pelo CAU/UF no Ano</t>
  </si>
  <si>
    <t>número de serviços propostos a serem fiscalizados</t>
  </si>
  <si>
    <t>quantidade de presença profissional com RRT</t>
  </si>
  <si>
    <t>quantidade de serviços fiscalizados pelo CAU/UF</t>
  </si>
  <si>
    <r>
      <t xml:space="preserve">Índice de RRT por mês por profissional ativo  - </t>
    </r>
    <r>
      <rPr>
        <b/>
        <sz val="20"/>
        <rFont val="Calibri"/>
        <family val="2"/>
        <scheme val="minor"/>
      </rPr>
      <t xml:space="preserve">(CAU/UF)    </t>
    </r>
  </si>
  <si>
    <r>
      <t xml:space="preserve">número total de RRT registrados </t>
    </r>
    <r>
      <rPr>
        <b/>
        <sz val="20"/>
        <rFont val="Calibri"/>
        <family val="2"/>
        <scheme val="minor"/>
      </rPr>
      <t xml:space="preserve">por mês </t>
    </r>
  </si>
  <si>
    <t>Mensal</t>
  </si>
  <si>
    <t>número total de profissionais ativos no Estado</t>
  </si>
  <si>
    <t>X 100</t>
  </si>
  <si>
    <r>
      <t>Índice de orientações gerais  realizadas  (%) -</t>
    </r>
    <r>
      <rPr>
        <b/>
        <sz val="20"/>
        <rFont val="Calibri"/>
        <family val="2"/>
        <scheme val="minor"/>
      </rPr>
      <t xml:space="preserve"> (CAU/UF)</t>
    </r>
    <r>
      <rPr>
        <sz val="20"/>
        <rFont val="Calibri"/>
        <family val="2"/>
        <scheme val="minor"/>
      </rPr>
      <t xml:space="preserve">
</t>
    </r>
  </si>
  <si>
    <t>quantidade de orientações gerais realizadas pelo CAU/UF</t>
  </si>
  <si>
    <t>Semestral</t>
  </si>
  <si>
    <t>número de orientações propostas a serem realizadas</t>
  </si>
  <si>
    <r>
      <t xml:space="preserve">Índice de atendimento (%) - </t>
    </r>
    <r>
      <rPr>
        <b/>
        <sz val="20"/>
        <rFont val="Calibri"/>
        <family val="2"/>
        <scheme val="minor"/>
      </rPr>
      <t>(CAU/UF)</t>
    </r>
  </si>
  <si>
    <t>número de solicitações tratadas em até 30 dias</t>
  </si>
  <si>
    <t>número de solicitações</t>
  </si>
  <si>
    <r>
      <t xml:space="preserve">Índice de satisfação com a solução da demanda (%) - </t>
    </r>
    <r>
      <rPr>
        <b/>
        <sz val="20"/>
        <rFont val="Calibri"/>
        <family val="2"/>
        <scheme val="minor"/>
      </rPr>
      <t>(CAU/UF)</t>
    </r>
  </si>
  <si>
    <t>número de usuários satisfeitos com a solução da demanda</t>
  </si>
  <si>
    <t>número de usuários que responderam a pesquisa</t>
  </si>
  <si>
    <r>
      <t xml:space="preserve">Índice da intenção (plano) de investimento em patrocínios (%)- </t>
    </r>
    <r>
      <rPr>
        <b/>
        <sz val="20"/>
        <rFont val="Calibri"/>
        <family val="2"/>
        <scheme val="minor"/>
      </rPr>
      <t>(CAU/UF)</t>
    </r>
  </si>
  <si>
    <t>valor orçamentário destinado a patrocínios</t>
  </si>
  <si>
    <t>orçamento total</t>
  </si>
  <si>
    <r>
      <t xml:space="preserve">Índice da capacidade de execução dos investimentos em patrocínios  (%) - </t>
    </r>
    <r>
      <rPr>
        <b/>
        <sz val="20"/>
        <rFont val="Calibri"/>
        <family val="2"/>
        <scheme val="minor"/>
      </rPr>
      <t xml:space="preserve">(CAU/UF) </t>
    </r>
  </si>
  <si>
    <t>valor orçamentário investido (executado) em patrocínios</t>
  </si>
  <si>
    <r>
      <t xml:space="preserve">Índice de municípios que possuem um órgão de planejamento urbano (%) - </t>
    </r>
    <r>
      <rPr>
        <b/>
        <sz val="20"/>
        <color theme="1"/>
        <rFont val="Calibri"/>
        <family val="2"/>
        <scheme val="minor"/>
      </rPr>
      <t>(CAU/UF)</t>
    </r>
  </si>
  <si>
    <t>número de municípios no Estado que possuem um órgão de planejamento urbano</t>
  </si>
  <si>
    <t>total de municípios no Estado</t>
  </si>
  <si>
    <t>Quantidade de acessos qualificados (visitantes únicos) a página do CAU</t>
  </si>
  <si>
    <r>
      <t xml:space="preserve">Índice de escolas que possuem disciplinas com conteúdo sobre a ética profissional (%) - </t>
    </r>
    <r>
      <rPr>
        <b/>
        <sz val="20"/>
        <rFont val="Calibri"/>
        <family val="2"/>
        <charset val="1"/>
      </rPr>
      <t xml:space="preserve">(CAU/UF)
</t>
    </r>
  </si>
  <si>
    <t xml:space="preserve">número de escolas do Estado com a disciplina de ética profissional na grade curricular
</t>
  </si>
  <si>
    <t>número total de escolas do Estado</t>
  </si>
  <si>
    <t xml:space="preserve">número de processos éticos concluídos em um ano
</t>
  </si>
  <si>
    <t>número total de processos éticos</t>
  </si>
  <si>
    <r>
      <t xml:space="preserve">Índice de RRT por população (1.000 habitantes)  </t>
    </r>
    <r>
      <rPr>
        <b/>
        <sz val="20"/>
        <rFont val="Calibri"/>
        <family val="2"/>
        <scheme val="minor"/>
      </rPr>
      <t>- (CAU/UF)</t>
    </r>
  </si>
  <si>
    <t>número total de RRT do Estado
__________________________________
população do Estado (1000 habitantes)</t>
  </si>
  <si>
    <r>
      <t xml:space="preserve">Índice de receita por arquiteto e urbanista  - </t>
    </r>
    <r>
      <rPr>
        <b/>
        <sz val="20"/>
        <rFont val="Calibri"/>
        <family val="2"/>
        <scheme val="minor"/>
      </rPr>
      <t xml:space="preserve">(CAU/UF) </t>
    </r>
  </si>
  <si>
    <t xml:space="preserve">receita corrente do Estado
</t>
  </si>
  <si>
    <t>Semestral e anual</t>
  </si>
  <si>
    <t>arquiteto e urbanista ativo no Estado</t>
  </si>
  <si>
    <r>
      <t xml:space="preserve">Relação receita/custo de pessoal (%) - </t>
    </r>
    <r>
      <rPr>
        <b/>
        <sz val="20"/>
        <rFont val="Calibri"/>
        <family val="2"/>
        <scheme val="minor"/>
      </rPr>
      <t>(CAU/UF)</t>
    </r>
  </si>
  <si>
    <t xml:space="preserve">custo de pessoal do Estado
</t>
  </si>
  <si>
    <t>receita corrente do Estado</t>
  </si>
  <si>
    <t xml:space="preserve">ativo circulante
</t>
  </si>
  <si>
    <t>passivo circulante</t>
  </si>
  <si>
    <r>
      <t xml:space="preserve">Índice de inadimplência pessoa física (%) - </t>
    </r>
    <r>
      <rPr>
        <b/>
        <sz val="20"/>
        <rFont val="Calibri"/>
        <family val="2"/>
        <scheme val="minor"/>
      </rPr>
      <t>(CAU/UF)</t>
    </r>
  </si>
  <si>
    <t xml:space="preserve">total de profissionais inadimplentes
</t>
  </si>
  <si>
    <t>total de profissionais ativos</t>
  </si>
  <si>
    <r>
      <t xml:space="preserve">Índice de inadimplência pessoa jurídica (%) - </t>
    </r>
    <r>
      <rPr>
        <b/>
        <sz val="20"/>
        <rFont val="Calibri"/>
        <family val="2"/>
        <scheme val="minor"/>
      </rPr>
      <t>(CAU/UF)</t>
    </r>
  </si>
  <si>
    <t>total de empresas inadimplentes</t>
  </si>
  <si>
    <t>total de empresas ativas</t>
  </si>
  <si>
    <t xml:space="preserve">número de processos críticos aprimorados e/ou inovados
</t>
  </si>
  <si>
    <t>total de processos críticos</t>
  </si>
  <si>
    <t>horas totais de treinamento</t>
  </si>
  <si>
    <t>número total de colaboradores e dirigentes</t>
  </si>
  <si>
    <r>
      <t xml:space="preserve">Orientação:  Selecionar os objetivos estratégicos prioritários em âmbito local trabalhados em 2020. Os objetivos estratégicos em âmbito nacional </t>
    </r>
    <r>
      <rPr>
        <sz val="12"/>
        <color rgb="FFFF0000"/>
        <rFont val="Calibri"/>
        <family val="2"/>
        <scheme val="minor"/>
      </rPr>
      <t>(Fiscalização, Comunicação e AU como Política de Estado )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devem ser obrigatoriamente trabalhados.</t>
    </r>
  </si>
  <si>
    <t>Meta 2020</t>
  </si>
  <si>
    <t xml:space="preserve">Acessos à página do CAU (Qtd.) - (CAU/UF) </t>
  </si>
  <si>
    <t xml:space="preserve">Índice de eficiência na conclusão de processos éticos (%) -(CAU/UF) </t>
  </si>
  <si>
    <t xml:space="preserve">Índice de liquidez corrente (CAU/UF) </t>
  </si>
  <si>
    <t xml:space="preserve">Índice de processos aprimorados e/ou inovados (%) -(CAU/UF) </t>
  </si>
  <si>
    <t xml:space="preserve">Média de horas de treinamento por colaboradores e dirigentes (CAU/UF) </t>
  </si>
  <si>
    <t>01 - Erradicação da pobreza</t>
  </si>
  <si>
    <t>05 - Igualdade de gênero</t>
  </si>
  <si>
    <t>08 - Trabalho decente e crescimento econômico</t>
  </si>
  <si>
    <t>10 - Redução das desigualdades</t>
  </si>
  <si>
    <t>11 - Cidades e comunidades sustentáveis</t>
  </si>
  <si>
    <t>14 - Vida na água</t>
  </si>
  <si>
    <t>16 - Paz, justiça e instituições eficazes</t>
  </si>
  <si>
    <t>17 - Parcerias e meios de implementação</t>
  </si>
  <si>
    <t>02 - Fome zero e agricultura sustentável</t>
  </si>
  <si>
    <t>04 - Educação de qualidade</t>
  </si>
  <si>
    <t>06 - Água limpa e saneamento</t>
  </si>
  <si>
    <t>09 - Inovação infraestrutura</t>
  </si>
  <si>
    <t>12 - Consumo e produção responsáveis</t>
  </si>
  <si>
    <t>13 - Ação contra a mudança global do clima</t>
  </si>
  <si>
    <t>15 - Vida terrestre</t>
  </si>
  <si>
    <t>PLANO DE AÇÃO - PROGRAMAÇÃO 2020</t>
  </si>
  <si>
    <t>Programação 2019 (A)</t>
  </si>
  <si>
    <t>Programação 2020 (B)</t>
  </si>
  <si>
    <t>Anexo 1.1- Limites de Aplicação dos Recursos Estratégicos - Programação 2020</t>
  </si>
  <si>
    <t>Valor da Programação 2020 (R$)</t>
  </si>
  <si>
    <t>Programação 2020</t>
  </si>
  <si>
    <t>Programação 2019  (A)</t>
  </si>
  <si>
    <t>Programação 2020   (B)</t>
  </si>
  <si>
    <t>Anexo 1.2 - Demonstrativo de Usos e Fontes - Programação 2020</t>
  </si>
  <si>
    <t>Orientação:  Na proposta da Programação 2020, para as receitas de Arrecadação - anuidades, RRT, taxas e multas, devem ser considerados os valores constantes das Diretrizes da Programação 2020. As receitas de exercícios anteriores devem ser projetadas por cada CAU/UF.  As células sinalizadas, em cinza, são fórmulas e não devem ser modificadas. Verificar os comentários colocando o cursor na célula correspondente, no cabeçalho.</t>
  </si>
  <si>
    <t>RESUMO DA PROGRAMAÇÃO  2020 - POR CATEGORIA ECONÔMICA</t>
  </si>
  <si>
    <t>Programação 2019 (D)</t>
  </si>
  <si>
    <t>Programação 2020 (E)</t>
  </si>
  <si>
    <t xml:space="preserve">Correntes </t>
  </si>
  <si>
    <t>Capital</t>
  </si>
  <si>
    <t>I - Receitas</t>
  </si>
  <si>
    <t>II - Despesas</t>
  </si>
  <si>
    <t>Anexo 1.3- Aplicações por Projeto/Atividade - por Elemento de Despesa (Consolidado) - Programação 2020</t>
  </si>
  <si>
    <r>
      <t>07 - Energia limpa e acessível</t>
    </r>
    <r>
      <rPr>
        <sz val="20"/>
        <color theme="1"/>
        <rFont val="Arial"/>
        <family val="2"/>
      </rPr>
      <t> </t>
    </r>
  </si>
  <si>
    <t>Assegurar a eficácia no atendimento e no relacionamento com os Arquitetos e Urbanistas e a Sociedade</t>
  </si>
  <si>
    <t xml:space="preserve"> Atendimento Eletrônico</t>
  </si>
  <si>
    <t>Auto-Atendimento</t>
  </si>
  <si>
    <t>Qualificação dos Canais de Atendimento</t>
  </si>
  <si>
    <t>Estimular a produção da Arquitetura e Urbanismo como política de Estado</t>
  </si>
  <si>
    <t>Capacitação em ATHIS</t>
  </si>
  <si>
    <t>Influenciar as diretrizes do ensino de Arquitetura e Urbanismo e sua formação continuada</t>
  </si>
  <si>
    <t>Melhoria de Processo Ético</t>
  </si>
  <si>
    <t>Serviços de Terceiros- Diárias</t>
  </si>
  <si>
    <t>Serviços de Terceiros- Passagens</t>
  </si>
  <si>
    <t>Serviços de Terceiros- Serviços Prestados</t>
  </si>
  <si>
    <t>Transferências Correntes</t>
  </si>
  <si>
    <t xml:space="preserve">Objetivos de Desenvolvimento Sustentável </t>
  </si>
  <si>
    <t>Fundo de Apoio 
 (C)</t>
  </si>
  <si>
    <t>Programação 2020
 (B)</t>
  </si>
  <si>
    <t>Programação 2019 
(A)</t>
  </si>
  <si>
    <t>Valor (R$)    
(E=B-A)</t>
  </si>
  <si>
    <t>1. Receita de Arrecadação do Exercício</t>
  </si>
  <si>
    <r>
      <t xml:space="preserve">Fiscalização
</t>
    </r>
    <r>
      <rPr>
        <b/>
        <sz val="14"/>
        <color rgb="FF009999"/>
        <rFont val="Calibri"/>
        <family val="2"/>
      </rPr>
      <t xml:space="preserve">(mínimo de 15 % do total da RAL)    </t>
    </r>
    <r>
      <rPr>
        <b/>
        <sz val="14"/>
        <color indexed="8"/>
        <rFont val="Calibri"/>
        <family val="2"/>
      </rPr>
      <t xml:space="preserve">                                                                     </t>
    </r>
  </si>
  <si>
    <t>1.1.1.1.1 Anuidade do Exercício</t>
  </si>
  <si>
    <t>1.1.1.2.1 Anuidade do Exercício</t>
  </si>
  <si>
    <t>2.2 Outras Receitas de Capital</t>
  </si>
  <si>
    <t>1.3 Outras Receitas Correntes</t>
  </si>
  <si>
    <t>Objetivos de Desenvolvimento Sustentável (Facultativo)</t>
  </si>
  <si>
    <t xml:space="preserve">Variação (2020/2019) </t>
  </si>
  <si>
    <t>Garantir a participação dos Arquitetos e Urbanistas no planejamento territorial e na gestão urbana</t>
  </si>
  <si>
    <t xml:space="preserve">Reserva de Contingência </t>
  </si>
  <si>
    <t>Orientações de Preencimento dos Elementos de Despesas:</t>
  </si>
  <si>
    <r>
      <t>Os itens de custo devem ser:
•</t>
    </r>
    <r>
      <rPr>
        <b/>
        <sz val="10"/>
        <color theme="1"/>
        <rFont val="Arial"/>
        <family val="2"/>
      </rPr>
      <t xml:space="preserve"> Pessoal (Salários, Encargos e Benefícios) </t>
    </r>
    <r>
      <rPr>
        <sz val="10"/>
        <color theme="1"/>
        <rFont val="Arial"/>
        <family val="2"/>
      </rPr>
      <t xml:space="preserve">
a) Pessoal e Encargos:  compreende salários; gratificações; 13º salário; férias; 1/3 férias, abono e horas extras; INSS; FGTS e PIS; vale transporte, auxílio alimentação, plano de saúde e outros benefícios.
b) Diárias – compreende diárias de funcionários com vínculo empregatício com o Conselho.
</t>
    </r>
    <r>
      <rPr>
        <b/>
        <sz val="10"/>
        <color theme="1"/>
        <rFont val="Arial"/>
        <family val="2"/>
      </rPr>
      <t>• Material de Consumo</t>
    </r>
    <r>
      <rPr>
        <sz val="10"/>
        <color theme="1"/>
        <rFont val="Arial"/>
        <family val="2"/>
      </rPr>
      <t xml:space="preserve"> – compreende material de expediente; informática; e outros materiais de consumo que não sejam classificados como material permanente. 
</t>
    </r>
    <r>
      <rPr>
        <b/>
        <sz val="10"/>
        <color theme="1"/>
        <rFont val="Arial"/>
        <family val="2"/>
      </rPr>
      <t xml:space="preserve">• Serviços de Terceiros: </t>
    </r>
    <r>
      <rPr>
        <sz val="10"/>
        <color theme="1"/>
        <rFont val="Arial"/>
        <family val="2"/>
      </rPr>
      <t xml:space="preserve">
a) Diárias – compreende diárias do presidente, de conselheiros e de convidados.
b) Passagens – compreende passagens de funcionários, presidente, conselheiros, e convidados.
c) Serviços Prestados (PF e PJ) – compreende todo serviço prestado por pessoa jurídica como: consultorias; serviços de comunicação e divulgação; manutenção de sistemas informatizados; locação de bens móveis e imóveis, condomínios, reparos e conservação de bens móveis e imóveis; serviços de água e energia elétrica; correios; telecomunicações e outras despesas correntes não classificáveis nos itens anteriores e  remunerações de serviços prestados por pessoa física; remuneração de estagiários, e remuneração de menores aprendizes.
</t>
    </r>
    <r>
      <rPr>
        <b/>
        <sz val="10"/>
        <color theme="1"/>
        <rFont val="Arial"/>
        <family val="2"/>
      </rPr>
      <t>.Transferências Correntes</t>
    </r>
    <r>
      <rPr>
        <sz val="10"/>
        <color theme="1"/>
        <rFont val="Arial"/>
        <family val="2"/>
      </rPr>
      <t xml:space="preserve">: compreende os repasses ao Fundo de Apoio; os repasses ao Centro de Serviço Compartilhado- CSC; convênios, acordos, ajuda as entidades e patrocínios.
</t>
    </r>
    <r>
      <rPr>
        <b/>
        <sz val="10"/>
        <color theme="1"/>
        <rFont val="Arial"/>
        <family val="2"/>
      </rPr>
      <t xml:space="preserve">. Reserva de Contingência: </t>
    </r>
    <r>
      <rPr>
        <sz val="10"/>
        <color theme="1"/>
        <rFont val="Arial"/>
        <family val="2"/>
      </rPr>
      <t xml:space="preserve">compreende as despesas não previstas no plano de ação.
</t>
    </r>
    <r>
      <rPr>
        <b/>
        <sz val="10"/>
        <color theme="1"/>
        <rFont val="Arial"/>
        <family val="2"/>
      </rPr>
      <t>. Encargos Diversos –</t>
    </r>
    <r>
      <rPr>
        <sz val="10"/>
        <color theme="1"/>
        <rFont val="Arial"/>
        <family val="2"/>
      </rPr>
      <t xml:space="preserve"> compreende as taxas bancárias; impostos e taxas diversas; despesas judiciais; e outros encargos.
</t>
    </r>
    <r>
      <rPr>
        <b/>
        <sz val="10"/>
        <color theme="1"/>
        <rFont val="Arial"/>
        <family val="2"/>
      </rPr>
      <t xml:space="preserve">. Imobilizado </t>
    </r>
    <r>
      <rPr>
        <sz val="10"/>
        <color theme="1"/>
        <rFont val="Arial"/>
        <family val="2"/>
      </rPr>
      <t xml:space="preserve">– compreende os investimentos como: aquisição de equipamentos e materiais permanentes; aquisição de imóveis; e outros investimentos.
</t>
    </r>
  </si>
  <si>
    <t>P/A/ PE</t>
  </si>
  <si>
    <t>P /A/ PE</t>
  </si>
  <si>
    <t>LEGENDA: P = PROJETO/ A = ATIVIDADE/ PE: PROJETO ESPECÍFICO / FP = FUNDO DE APOIO</t>
  </si>
  <si>
    <t>CAU/BA</t>
  </si>
  <si>
    <t>Presidência</t>
  </si>
  <si>
    <t>A</t>
  </si>
  <si>
    <t>Direção Geral</t>
  </si>
  <si>
    <t>Gerência Técnica</t>
  </si>
  <si>
    <t>Gerência de Operações</t>
  </si>
  <si>
    <t>Gerência Adm. Financeira</t>
  </si>
  <si>
    <t>Assessoria Jurídica</t>
  </si>
  <si>
    <t>Comissão de Ética</t>
  </si>
  <si>
    <t>Comissão de Atos Administrativos</t>
  </si>
  <si>
    <t>Comissão de Exercício Profissional e Fiscalização</t>
  </si>
  <si>
    <t>Comissão de Planejamento e Finanças</t>
  </si>
  <si>
    <t>Comissão de Ensino</t>
  </si>
  <si>
    <t>Plenária</t>
  </si>
  <si>
    <t>P</t>
  </si>
  <si>
    <t>Comissão de Assistência Técnica</t>
  </si>
  <si>
    <t>Gerência de Atendimento</t>
  </si>
  <si>
    <t>Gerência de Fiscalização</t>
  </si>
  <si>
    <t>Articulação Institucional e fomento de parcerias estratégicas.</t>
  </si>
  <si>
    <t>Manutenção Institucional</t>
  </si>
  <si>
    <t>Orientação, esclarecimento e atendimento de demandas de profissionais e empresas</t>
  </si>
  <si>
    <t>Operacionalização dos processos éticos e de multa/fiscalização</t>
  </si>
  <si>
    <t>Manutenção Administrativa financeira</t>
  </si>
  <si>
    <t>Consultoria e Assessoria Jurídica</t>
  </si>
  <si>
    <t>Operacionalização e processamento dos  processos éticos</t>
  </si>
  <si>
    <t>Assessoramento organizacional-institucional</t>
  </si>
  <si>
    <t>Operacionalização da Fiscalização e fomento da valorização profissional</t>
  </si>
  <si>
    <t>Operacionalização, Planejamento e Controle do CAU</t>
  </si>
  <si>
    <t>Fomento ao aperfeiçoamento e à formação profissional</t>
  </si>
  <si>
    <t>Operacionalização das reuniões institucionais regimentais</t>
  </si>
  <si>
    <t>Dia do Arquiteto</t>
  </si>
  <si>
    <t>APC - Aperfeiçoamento Profissional Continuado</t>
  </si>
  <si>
    <t>Patrocínio</t>
  </si>
  <si>
    <t>Aporte ao Fundo de Apoio</t>
  </si>
  <si>
    <t>Comunicação Institucional</t>
  </si>
  <si>
    <t>Programa de Capacitação dos Colaboradores</t>
  </si>
  <si>
    <t>Programa de Assistência Técnica</t>
  </si>
  <si>
    <t>Atendimento da Sociedade e arquitetos e urbanistas</t>
  </si>
  <si>
    <t>Reforma sede CAU/BA</t>
  </si>
  <si>
    <t>Aquisição de Equipamentos</t>
  </si>
  <si>
    <t>CSC -Fiscalização</t>
  </si>
  <si>
    <t>CSC- Atendimento</t>
  </si>
  <si>
    <t>Plano de Fiscalização</t>
  </si>
  <si>
    <t>Reserva de Contingência</t>
  </si>
  <si>
    <t>Aquisição sede CAU/BA</t>
  </si>
  <si>
    <t>Concurso Público</t>
  </si>
  <si>
    <t>Prover recursos humanos e materiais para articular parcerias e estimular práticas voltadas a valorização e fiscalização profissional</t>
  </si>
  <si>
    <t>Prover  a estruturação, seja por meio de recursos humanos, equipamentos,  materiais e tecnologia  para execução das atividades das diversas unidades e comissões regimentais e não regimentais do CAU/BA</t>
  </si>
  <si>
    <t xml:space="preserve">Orientar, disciplinar e promover o exercício qualificado da Arquitetura e Urbanismo </t>
  </si>
  <si>
    <t>Prover recursos humanos e materiais para operacionalizar, planejar e identificar o segmento técnico fiscalizável  e no âmbito do Estado da Bahia, além de prover a estruturação dos processos éticos.</t>
  </si>
  <si>
    <t>Prover recursos humanos e materiais, operacionalizar e planejar a continuidade das ações administrativas e financeiras do CAU/BA, zelando pelo equilíbrio das contas e da contratação mais vantajosa para o Conselho.</t>
  </si>
  <si>
    <t>Prover recursos humanos e materiais para estruturar, organizar e manter em funcionamento a Assessoria Jurídica do CAU-BA.</t>
  </si>
  <si>
    <t>Prover recursos humanos e materiais visando o processamento das demandas ético-disciplinares</t>
  </si>
  <si>
    <t>Prover recursos humanos e materiais visando a estruturação e organização dos normativos do CAU/BA.</t>
  </si>
  <si>
    <t>Prover recursos humanos e materiais visando a estruturação e organização das ações de valorização profissional e de fiscalização.</t>
  </si>
  <si>
    <t>Prover recursos humanos e materiais visando a estruturação e organização do planejamento e de controle do CAU/BA</t>
  </si>
  <si>
    <t>Prover recursos humanos e materiais visando a estruturação e organização da educação continuada e de formação profissional no âmbito do CAU/BA.</t>
  </si>
  <si>
    <t>Intercambiar informações e atualizar as diretrizes de atuação no âmbito Estadual</t>
  </si>
  <si>
    <t>Promover evento que fomente a dignificação da Arquitetura por meio do intercâmbio de informações técnico-temático</t>
  </si>
  <si>
    <t>Construir parcerias e identificar temáticas que contribuam para a maturação do conteúdo de formação profissional</t>
  </si>
  <si>
    <t>Intensificar parcerias voltadas ao desenvolvimento da Arquitetura e Urbanismo</t>
  </si>
  <si>
    <t>Contribuir para estruturação e distribuição de recursos vinculadas a constituição de Fundo de Apoio.</t>
  </si>
  <si>
    <t>Prover recursos humanos e materiais para promover e disseminar a  missão, visão,  consolidando a marca CAU/BA</t>
  </si>
  <si>
    <t>Direcionar o profissional a um processo de educação, reciclagem e alteração de comportamento</t>
  </si>
  <si>
    <t>Disseminar e sensibilizar a assistência técnica pública e gratuita para o projeto e a construção de habitação de interesse social, como parte integrante do direito social à moradia previsto.</t>
  </si>
  <si>
    <t>Aperfeiçoar o atendimento aos públicos interno e externo e  aprimorar o relacionamento com a sociedade</t>
  </si>
  <si>
    <t>Reestruturação dos espaços e atividades</t>
  </si>
  <si>
    <t>Modernizar parque computacional do CAU/BA</t>
  </si>
  <si>
    <t>Dotar a Gerência de Fiscalização de sistemas que facilitem a gestão e a tomada de decisão no Plano de Fiscalização do CAU/BA</t>
  </si>
  <si>
    <t>Dotar a Gerência de Atendimento de sistemas que facilitem e agilizem o atendimento aos profissionais</t>
  </si>
  <si>
    <t>Implementar o Plano de Fiscalização Profissional no âmbito do Estado da Bahia</t>
  </si>
  <si>
    <t>Suportar eventuais ações estratégicas não contempladas no PA</t>
  </si>
  <si>
    <t>Melhoria das instalações e das distribuições das unidades internas e atividades funcionais</t>
  </si>
  <si>
    <t>Estruturar e organizar a realização do Concurso Público</t>
  </si>
  <si>
    <t>Fortalecimento e sedimentação da missão e visão do sistema CAU em face da sociedade, profissionais, instituições públicas e privadas.</t>
  </si>
  <si>
    <t>Manter a continuidade dos serviços e atividades do CAU/BA; Assegurar o bom funcionamento, manter a organização e promover a estruturação necessária para garantia da eficácia dos serviços, desde o atendimento, fomento à valorização profissional e fiscalização.</t>
  </si>
  <si>
    <t xml:space="preserve">Melhorar quantitativamente e qualitativamente o atendimento prestado aos profissionais e empresas </t>
  </si>
  <si>
    <t>Contribuir para a maximização das ações de fiscalização com utilização de mecanismos inovadores para sua efetivação; Contribuir para a maximização das ações disciplinares éticas.</t>
  </si>
  <si>
    <t>Melhoria no gerenciamento do fluxo de pagamentos e contratações, com vistas a estruturar rotinas eficazes de gestão.</t>
  </si>
  <si>
    <t>Elevar o conhecimento dos colaboradores em normativos aplicáveis a autarquia CAU/BA, compartilhando informações e procedimentos</t>
  </si>
  <si>
    <t>Contribuir para a otimização e agilização dos processos administrativos ético-disciplinares no âmbito do CAU/BA</t>
  </si>
  <si>
    <t>Contribuir para a otimização e agilização dos procedimentos operacionais e administrativos no âmbito do CAU/BA.</t>
  </si>
  <si>
    <t>Contribuir para a efetivação da fiscalização, mediante análise comparativa de dados, cumprimento de diligências, participação da sociedade, com vistas a assegurar a melhoria do exercício profissional do Arquiteto e Urbanista.</t>
  </si>
  <si>
    <t>Contribuir para a otimização e agilização dos procedimentos de planejamento e de controle no âmbito do CAU/BA</t>
  </si>
  <si>
    <t>Contribuir para a otimização e agilização dos procedimentos internos no âmbito do CAU/BA vinculados ao ensino e formação.</t>
  </si>
  <si>
    <t>Prover recursos humanos e materiais visando a estruturação e organização das ações do Plenário do âmbito do CAU/BA</t>
  </si>
  <si>
    <t>Intensificar e aproximar O CAU/BA com seu público-alvo e a sociedade em geral, além de aprimorar a atuação profissional, por meio do fomento ao aperfeiçoamento profissional.</t>
  </si>
  <si>
    <t>Dotar o CAU/BA de rotina continuada de fomento e de valorização profissional</t>
  </si>
  <si>
    <t>Estruturar e solidificar parcerias estratégicas</t>
  </si>
  <si>
    <t>Participação na estruturação de organização sistêmica nacional</t>
  </si>
  <si>
    <t>Solidificar a imagem, a marca e a missão do CAU/BA enquanto instituição que busca promover a Arquitetura para todos, em defesa da sociedade</t>
  </si>
  <si>
    <t>Dotar o CAU/BA de rotina continuada de fomento e de valorização dos colaboradores</t>
  </si>
  <si>
    <t>Valorização e disseminação da cultura da Assistência Técnica</t>
  </si>
  <si>
    <t>Aperfeiçoar a qualidade do atendimento prestado aos públicos interno e externo.</t>
  </si>
  <si>
    <t>O redimensionamento dos espaços contribuirá para melhoria das atividades de fiscalização, de registro, cadastro, atendimento e funcionamento do CAU/BA</t>
  </si>
  <si>
    <t>Otimização e agilização dos procedimentos internos e redução no tempo de atendimento ao profissional Arquiteto e Urbanista</t>
  </si>
  <si>
    <t>Otimização e agilização dos procedimentos internos de fiscalização</t>
  </si>
  <si>
    <t xml:space="preserve">Melhoria na qualidade e na redução do tempo de atendimento </t>
  </si>
  <si>
    <t>Manter a continuidade Operacional do Plano de Fiscalização, visando maximização de suas ações.</t>
  </si>
  <si>
    <t>Possibilitar a aplicação de recursos em ações não contempladas no PA</t>
  </si>
  <si>
    <t>Dar conformidade e garantia ao processo de contratação de pessoal</t>
  </si>
  <si>
    <t>Comissão Especial Política Urbana</t>
  </si>
  <si>
    <t>Presidencia</t>
  </si>
  <si>
    <t>Eleições</t>
  </si>
  <si>
    <t>Estruturar e organizar a realização das Eleições para o triênio 2021 a 2024</t>
  </si>
  <si>
    <t>Dar conformidade e garantia ao processo eleitoral</t>
  </si>
  <si>
    <t>VALORES BENEFÍCIOS SOBRE A FOLHA DE PAGAMENTO: VALE TRANSPORTE: R$ 42.061,20 / PROGRAMA ALMENTAÇÃO DO TRABALHADOR: R$ 97.232,40 / PLANO DE SAÚDE: R$ 61.969,20</t>
  </si>
  <si>
    <t>Comissão Especial de Política Profissional</t>
  </si>
  <si>
    <t>Fomento a ações que buscam promover melhorias da prática profissional</t>
  </si>
  <si>
    <t>Fomento a ações que buscam promover melhorias da política urbana estadual</t>
  </si>
  <si>
    <t>Prover recursos técnicos visando a estruturação ao empreendedorismo dos arquitetos e urbanistas</t>
  </si>
  <si>
    <t>Prover recursos técnicos visando opinar sobre matérias com impacto urbanista</t>
  </si>
  <si>
    <t>Contribuir para a disseminação da cultura empreendedora e organização da ativiade profissional sob a perspectiva dos negócios</t>
  </si>
  <si>
    <t>Contribuir para a inserção da arquitetura nos planos gerais e parciais de urbanização ou reurbanização das cidades do estado da Bahia</t>
  </si>
  <si>
    <t>CAU/BA Mais Perto</t>
  </si>
  <si>
    <t>Credenciar mobilizadores para coletar dados e realizar ações de sensibilização nos municípios do interior do Estado</t>
  </si>
  <si>
    <t>Levar a fiscalização do CAU/BA aos municípios do interior, para otimizar a conformidade do exercício profissional</t>
  </si>
  <si>
    <t>não se aplica</t>
  </si>
  <si>
    <t>Não se aplica</t>
  </si>
  <si>
    <t>Atendimento Eletrônico</t>
  </si>
  <si>
    <t>Valorizar a Arquitetura e Urbanismo</t>
  </si>
  <si>
    <t>03 - Saúde e bem-estar</t>
  </si>
  <si>
    <t>Ações Locais em Mídia</t>
  </si>
  <si>
    <t>Ações Nacionais em Mídia</t>
  </si>
  <si>
    <t>Atualização do Portal da Transparência</t>
  </si>
  <si>
    <t>Serviços de Terceiros- Aluguéis e Encargos</t>
  </si>
  <si>
    <t>Representação em Instâncias Públicas</t>
  </si>
  <si>
    <t>Câmaras Temáticas</t>
  </si>
  <si>
    <t>Editais de Patrocínio</t>
  </si>
  <si>
    <t>Cooperação Técnica para ATHIS</t>
  </si>
  <si>
    <t>Ações de Melhoria da Qualidade do Ensino</t>
  </si>
  <si>
    <t>CAU nas Escolas</t>
  </si>
  <si>
    <t>Audiências de Conciliação</t>
  </si>
  <si>
    <t>Palestras e campanhas sobre Aspectos Éticos</t>
  </si>
  <si>
    <t>Cooperação Técnica para Fiscalização</t>
  </si>
  <si>
    <t>Plataforma de Georreferenciamento</t>
  </si>
  <si>
    <t>Fiscalização Orientativa</t>
  </si>
  <si>
    <t>Fiscalização em Obras</t>
  </si>
  <si>
    <t>OBJETIVO ESTRATÉGICO</t>
  </si>
  <si>
    <t>CLASSE</t>
  </si>
  <si>
    <t xml:space="preserve"> AÇÃO ESTRATÉGICA PRIORITÁRIA</t>
  </si>
  <si>
    <t>DESCRIÇÃO</t>
  </si>
  <si>
    <t>Priorizada</t>
  </si>
  <si>
    <t>Uso de aplicativos e ferramentas de comunicação para prestar atendimento mais ágil e eficiente.</t>
  </si>
  <si>
    <r>
      <t xml:space="preserve">OBS: A opção </t>
    </r>
    <r>
      <rPr>
        <b/>
        <sz val="11"/>
        <color theme="1"/>
        <rFont val="Calibri"/>
        <family val="2"/>
        <scheme val="minor"/>
      </rPr>
      <t>"Não se aplica</t>
    </r>
    <r>
      <rPr>
        <sz val="11"/>
        <color theme="1"/>
        <rFont val="Calibri"/>
        <family val="2"/>
        <scheme val="minor"/>
      </rPr>
      <t>" deve ser utilizada quando a ação  descrita não faz parte do rol das "</t>
    </r>
    <r>
      <rPr>
        <b/>
        <sz val="11"/>
        <color theme="1"/>
        <rFont val="Calibri"/>
        <family val="2"/>
        <scheme val="minor"/>
      </rPr>
      <t>Ações Estratégicas Prioritárias</t>
    </r>
    <r>
      <rPr>
        <sz val="11"/>
        <color theme="1"/>
        <rFont val="Calibri"/>
        <family val="2"/>
        <scheme val="minor"/>
      </rPr>
      <t>".</t>
    </r>
  </si>
  <si>
    <t>Realização de ações direcionadoras para e facilitadoras do auto-atendimento (tutoriais, manuais)</t>
  </si>
  <si>
    <t>Ações para melhorar o nível de qualidade do atendimento, em suas diversas modalidades: Presencial, Telefone, E-Mail e SICCAU e processos (Registro de PF e PJ, Atualização Cadastral, RRT)</t>
  </si>
  <si>
    <t>Ações de comunicação realizadas a partir de inserções em mídias impressas (anúncios, editoriais, etc.) e redes sociais (facebook, instagram, etc.)., tratanto de temas relevantes para a realidade de cada UF.</t>
  </si>
  <si>
    <t>Realização de Campanhas nacionais de comunicação (levando em conta eventuais diferenças regionais) em temas prioritários do CAU: ATHIS, Licitações, Ensino, Valorização da Profissão.</t>
  </si>
  <si>
    <t>Ações para garantir que as informações constantes no Portal da Transparência estejam devidamente atualizadas.</t>
  </si>
  <si>
    <t>Ampliação da representação de Arquitetos e Urbanistas em Conselhos Públicos, tanto em nível estadual quanto municipal, para participar e conduzir as discussões.</t>
  </si>
  <si>
    <t>Estabelecimento e consolidação de câmaras temáticas para discussão e deliberação sobre temas prioritários do CAU: Acessibilidade, Patrimônio Histórico, Estudos Urbanos, etc.)</t>
  </si>
  <si>
    <t>Aplicação de recursos para viabilizar a realização de Seminários, Mostras de Arquitetura, Cursos, Oficinas, etc., a serem firmados tanto com Entidades de Arquitetos como com Entidades Mistas.</t>
  </si>
  <si>
    <t>Fomento das ações de capacitação em ATHIS.</t>
  </si>
  <si>
    <t>Realização de Ações e Formalização de Acordos e Convênios de Cooperação Técnica com Entes Públicos, de acordo com a realidade de cada UF.</t>
  </si>
  <si>
    <t>Promoção e Participação em Eventos (Seminários, Cursos, Oficinas, Palestras, Aulas Magnas, etc.) realizados por ou em conjunto com IES, bem como realização de Campanhas pela Qualidade do Ensino</t>
  </si>
  <si>
    <t>Realização de ações de divulgação da Arquitetura e Urbanismo nas escolhas de ensino básico e médio.</t>
  </si>
  <si>
    <t>Realização de Audiências de Conciliação em Processos Éticos.</t>
  </si>
  <si>
    <t>Realizar ações de melhoria no Processo Ético (Informatização, Redesenho de Processo), incluindo os processos de apuração de denúncia.</t>
  </si>
  <si>
    <t>Realização de abordando definidos e partir do estudo das condutas de maior incidência em processos éticos.</t>
  </si>
  <si>
    <t>Formalização de Acordos e Convênios de Cooperação Técnica com Instituições, de acordo com a realidade de cada UF.</t>
  </si>
  <si>
    <t>Concepção e Implantação de processos de trabalho que faça uso de plataforma de georreferenciamento integrado (IGEO e outras tecnologias)</t>
  </si>
  <si>
    <t>Realização de Campanhas de Orientação, com produção de material adequado aos diversos públicos envolvidos.</t>
  </si>
  <si>
    <t>Ações de fiscalização direta em obras.</t>
  </si>
  <si>
    <t>Ajustes: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</si>
</sst>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#,##0.0_ ;\-#,##0.0\ 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_-* #,##0.0_-;\-* #,##0.0_-;_-* &quot;-&quot;_-;_-@_-"/>
    <numFmt numFmtId="173" formatCode="#,##0_ ;\-#,##0\ "/>
    <numFmt numFmtId="174" formatCode="_-* #,##0.00_-;\-* #,##0.00_-;_-* &quot;-&quot;_-;_-@_-"/>
    <numFmt numFmtId="175" formatCode="#,##0.00_ ;\-#,##0.00\ "/>
  </numFmts>
  <fonts count="94" x14ac:knownFonts="1">
    <font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6100"/>
      <name val="Calibri"/>
      <family val="2"/>
      <scheme val="minor"/>
    </font>
    <font>
      <sz val="13"/>
      <color rgb="FF9C6500"/>
      <name val="Calibri"/>
      <family val="2"/>
      <scheme val="minor"/>
    </font>
    <font>
      <b/>
      <sz val="14"/>
      <color rgb="FF000000"/>
      <name val="Arial Narrow"/>
      <family val="2"/>
    </font>
    <font>
      <sz val="14"/>
      <color theme="1"/>
      <name val="Arial Narrow"/>
      <family val="2"/>
    </font>
    <font>
      <sz val="13"/>
      <color theme="1"/>
      <name val="Arial Narrow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 tint="-4.9989318521683403E-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Arial Narrow"/>
      <family val="2"/>
    </font>
    <font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indexed="81"/>
      <name val="Tahoma"/>
      <family val="2"/>
    </font>
    <font>
      <sz val="13"/>
      <color indexed="81"/>
      <name val="Tahoma"/>
      <family val="2"/>
    </font>
    <font>
      <b/>
      <sz val="13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rgb="FFFFFFFF"/>
      <name val="Calibri"/>
      <family val="2"/>
    </font>
    <font>
      <sz val="10"/>
      <color rgb="FF000000"/>
      <name val="Calibri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indexed="21"/>
      <name val="Calibri"/>
      <family val="2"/>
    </font>
    <font>
      <b/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57"/>
      <name val="Calibri"/>
      <family val="2"/>
    </font>
    <font>
      <b/>
      <sz val="14"/>
      <color rgb="FF008080"/>
      <name val="Calibri"/>
      <family val="2"/>
      <scheme val="minor"/>
    </font>
    <font>
      <sz val="11"/>
      <color indexed="81"/>
      <name val="Tahoma"/>
      <family val="2"/>
    </font>
    <font>
      <b/>
      <sz val="14"/>
      <color rgb="FF008080"/>
      <name val="Calibri"/>
      <family val="2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name val="Calibri"/>
      <family val="2"/>
      <charset val="1"/>
    </font>
    <font>
      <sz val="11"/>
      <color rgb="FF000000"/>
      <name val="Calibri"/>
      <family val="2"/>
      <charset val="1"/>
    </font>
    <font>
      <sz val="20"/>
      <name val="Calibri"/>
      <family val="2"/>
      <charset val="1"/>
    </font>
    <font>
      <sz val="20"/>
      <name val="Arial"/>
      <family val="2"/>
    </font>
    <font>
      <sz val="12"/>
      <color rgb="FFFF0000"/>
      <name val="Calibri"/>
      <family val="2"/>
      <scheme val="minor"/>
    </font>
    <font>
      <b/>
      <sz val="15"/>
      <color indexed="81"/>
      <name val="Segoe UI"/>
      <family val="2"/>
    </font>
    <font>
      <b/>
      <sz val="18"/>
      <color rgb="FF000000"/>
      <name val="Calibri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 Narrow"/>
      <family val="2"/>
    </font>
    <font>
      <sz val="18"/>
      <color theme="0"/>
      <name val="Calibri"/>
      <family val="2"/>
      <scheme val="minor"/>
    </font>
    <font>
      <b/>
      <sz val="14"/>
      <color rgb="FF009999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sz val="11"/>
      <color rgb="FF000000"/>
      <name val="Calibri"/>
      <family val="2"/>
    </font>
    <font>
      <b/>
      <sz val="18"/>
      <color theme="0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 Narrow"/>
      <family val="2"/>
    </font>
    <font>
      <b/>
      <sz val="14"/>
      <color indexed="81"/>
      <name val="Calibri Light"/>
      <family val="2"/>
      <scheme val="major"/>
    </font>
    <font>
      <sz val="15"/>
      <color theme="1" tint="0.499984740745262"/>
      <name val="Calibri"/>
      <family val="2"/>
      <scheme val="minor"/>
    </font>
    <font>
      <b/>
      <sz val="13"/>
      <color indexed="10"/>
      <name val="Tahom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</font>
    <font>
      <b/>
      <sz val="20"/>
      <color theme="0"/>
      <name val="Arial Narrow"/>
      <family val="2"/>
    </font>
    <font>
      <b/>
      <sz val="10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BDD1C5"/>
        <bgColor indexed="64"/>
      </patternFill>
    </fill>
    <fill>
      <patternFill patternType="lightGray">
        <bgColor rgb="FF009999"/>
      </patternFill>
    </fill>
    <fill>
      <patternFill patternType="solid">
        <fgColor rgb="FF00808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FF0F0"/>
        <bgColor indexed="64"/>
      </patternFill>
    </fill>
    <fill>
      <patternFill patternType="solid">
        <fgColor rgb="FFFFFADE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4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7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4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3" fillId="5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10" fillId="0" borderId="0" xfId="1" applyFill="1"/>
    <xf numFmtId="0" fontId="0" fillId="0" borderId="0" xfId="0" applyFill="1"/>
    <xf numFmtId="0" fontId="5" fillId="0" borderId="0" xfId="0" applyFont="1"/>
    <xf numFmtId="0" fontId="13" fillId="0" borderId="0" xfId="1" applyFont="1" applyFill="1"/>
    <xf numFmtId="0" fontId="5" fillId="0" borderId="0" xfId="0" applyFont="1" applyFill="1"/>
    <xf numFmtId="0" fontId="12" fillId="0" borderId="0" xfId="0" applyFont="1"/>
    <xf numFmtId="0" fontId="14" fillId="0" borderId="0" xfId="0" applyFont="1"/>
    <xf numFmtId="0" fontId="15" fillId="0" borderId="0" xfId="1" applyFont="1" applyFill="1"/>
    <xf numFmtId="0" fontId="16" fillId="0" borderId="0" xfId="2" applyFont="1" applyFill="1"/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37" fontId="12" fillId="0" borderId="0" xfId="0" applyNumberFormat="1" applyFont="1" applyAlignment="1">
      <alignment horizontal="center"/>
    </xf>
    <xf numFmtId="41" fontId="21" fillId="4" borderId="1" xfId="4" applyNumberFormat="1" applyFont="1" applyFill="1" applyBorder="1" applyAlignment="1">
      <alignment horizontal="right" wrapText="1"/>
    </xf>
    <xf numFmtId="0" fontId="4" fillId="0" borderId="0" xfId="0" applyFont="1"/>
    <xf numFmtId="167" fontId="21" fillId="4" borderId="1" xfId="4" applyNumberFormat="1" applyFont="1" applyFill="1" applyBorder="1" applyAlignment="1">
      <alignment horizontal="right" wrapText="1"/>
    </xf>
    <xf numFmtId="0" fontId="22" fillId="0" borderId="0" xfId="0" applyFont="1"/>
    <xf numFmtId="0" fontId="23" fillId="0" borderId="0" xfId="0" applyFont="1"/>
    <xf numFmtId="167" fontId="20" fillId="4" borderId="1" xfId="4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5" fillId="2" borderId="0" xfId="0" applyFont="1" applyFill="1"/>
    <xf numFmtId="41" fontId="35" fillId="2" borderId="22" xfId="0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 wrapText="1" readingOrder="1"/>
    </xf>
    <xf numFmtId="0" fontId="5" fillId="2" borderId="0" xfId="0" applyFont="1" applyFill="1" applyBorder="1"/>
    <xf numFmtId="0" fontId="4" fillId="2" borderId="0" xfId="0" applyFont="1" applyFill="1" applyBorder="1" applyAlignment="1">
      <alignment vertical="center" wrapText="1" readingOrder="1"/>
    </xf>
    <xf numFmtId="0" fontId="5" fillId="2" borderId="0" xfId="0" applyFont="1" applyFill="1" applyAlignment="1">
      <alignment wrapText="1"/>
    </xf>
    <xf numFmtId="0" fontId="3" fillId="2" borderId="0" xfId="0" applyFont="1" applyFill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4" fillId="0" borderId="0" xfId="0" applyFont="1" applyFill="1" applyBorder="1" applyAlignment="1"/>
    <xf numFmtId="0" fontId="26" fillId="8" borderId="10" xfId="0" applyFont="1" applyFill="1" applyBorder="1" applyAlignment="1" applyProtection="1">
      <alignment vertical="center"/>
      <protection locked="0"/>
    </xf>
    <xf numFmtId="0" fontId="26" fillId="8" borderId="10" xfId="0" applyFont="1" applyFill="1" applyBorder="1" applyAlignment="1"/>
    <xf numFmtId="0" fontId="3" fillId="0" borderId="0" xfId="0" applyFont="1" applyBorder="1" applyAlignment="1"/>
    <xf numFmtId="0" fontId="31" fillId="2" borderId="0" xfId="0" applyFont="1" applyFill="1" applyBorder="1" applyAlignment="1">
      <alignment horizontal="left" wrapText="1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vertical="center" wrapText="1"/>
      <protection locked="0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36" fillId="2" borderId="13" xfId="0" applyFont="1" applyFill="1" applyBorder="1" applyAlignment="1" applyProtection="1">
      <alignment horizontal="left" vertical="center" wrapText="1"/>
      <protection locked="0"/>
    </xf>
    <xf numFmtId="0" fontId="25" fillId="8" borderId="14" xfId="0" applyFont="1" applyFill="1" applyBorder="1" applyAlignment="1" applyProtection="1">
      <alignment vertical="center"/>
      <protection locked="0"/>
    </xf>
    <xf numFmtId="0" fontId="25" fillId="8" borderId="14" xfId="0" applyFont="1" applyFill="1" applyBorder="1" applyAlignment="1">
      <alignment vertical="center"/>
    </xf>
    <xf numFmtId="41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1" fontId="4" fillId="12" borderId="1" xfId="0" applyNumberFormat="1" applyFont="1" applyFill="1" applyBorder="1" applyAlignment="1">
      <alignment vertical="center" wrapText="1"/>
    </xf>
    <xf numFmtId="165" fontId="4" fillId="12" borderId="1" xfId="0" applyNumberFormat="1" applyFont="1" applyFill="1" applyBorder="1" applyAlignment="1">
      <alignment vertical="center" wrapText="1"/>
    </xf>
    <xf numFmtId="41" fontId="4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 wrapText="1"/>
    </xf>
    <xf numFmtId="0" fontId="12" fillId="0" borderId="5" xfId="0" applyFont="1" applyBorder="1"/>
    <xf numFmtId="0" fontId="12" fillId="0" borderId="6" xfId="0" applyFont="1" applyBorder="1"/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right" vertical="center"/>
    </xf>
    <xf numFmtId="41" fontId="20" fillId="2" borderId="0" xfId="0" applyNumberFormat="1" applyFont="1" applyFill="1" applyBorder="1" applyAlignment="1">
      <alignment horizontal="right" wrapText="1"/>
    </xf>
    <xf numFmtId="41" fontId="21" fillId="2" borderId="0" xfId="0" applyNumberFormat="1" applyFont="1" applyFill="1" applyBorder="1" applyAlignment="1">
      <alignment horizontal="right" wrapText="1"/>
    </xf>
    <xf numFmtId="43" fontId="21" fillId="2" borderId="0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center"/>
    </xf>
    <xf numFmtId="0" fontId="29" fillId="2" borderId="5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41" fontId="26" fillId="12" borderId="1" xfId="0" applyNumberFormat="1" applyFont="1" applyFill="1" applyBorder="1" applyAlignment="1">
      <alignment vertical="center" wrapText="1"/>
    </xf>
    <xf numFmtId="165" fontId="26" fillId="1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30" fillId="8" borderId="1" xfId="0" applyFont="1" applyFill="1" applyBorder="1" applyAlignment="1">
      <alignment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vertical="center" wrapText="1"/>
    </xf>
    <xf numFmtId="0" fontId="47" fillId="13" borderId="1" xfId="0" applyFont="1" applyFill="1" applyBorder="1" applyAlignment="1">
      <alignment vertical="center"/>
    </xf>
    <xf numFmtId="170" fontId="36" fillId="2" borderId="1" xfId="4" applyNumberFormat="1" applyFont="1" applyFill="1" applyBorder="1" applyAlignment="1" applyProtection="1">
      <alignment vertical="center" wrapText="1"/>
      <protection locked="0"/>
    </xf>
    <xf numFmtId="170" fontId="25" fillId="8" borderId="12" xfId="4" applyNumberFormat="1" applyFont="1" applyFill="1" applyBorder="1" applyAlignment="1">
      <alignment vertical="center" wrapText="1"/>
    </xf>
    <xf numFmtId="170" fontId="36" fillId="3" borderId="1" xfId="4" applyNumberFormat="1" applyFont="1" applyFill="1" applyBorder="1" applyAlignment="1">
      <alignment vertical="center" wrapText="1"/>
    </xf>
    <xf numFmtId="172" fontId="37" fillId="3" borderId="1" xfId="0" applyNumberFormat="1" applyFont="1" applyFill="1" applyBorder="1" applyAlignment="1" applyProtection="1">
      <alignment vertical="center" wrapText="1"/>
      <protection locked="0"/>
    </xf>
    <xf numFmtId="172" fontId="25" fillId="8" borderId="12" xfId="0" applyNumberFormat="1" applyFont="1" applyFill="1" applyBorder="1" applyAlignment="1">
      <alignment vertical="center" wrapText="1"/>
    </xf>
    <xf numFmtId="172" fontId="52" fillId="14" borderId="1" xfId="0" applyNumberFormat="1" applyFont="1" applyFill="1" applyBorder="1" applyAlignment="1">
      <alignment vertical="center" wrapText="1"/>
    </xf>
    <xf numFmtId="41" fontId="27" fillId="8" borderId="1" xfId="0" applyNumberFormat="1" applyFont="1" applyFill="1" applyBorder="1" applyAlignment="1">
      <alignment horizontal="center" vertical="center" wrapText="1"/>
    </xf>
    <xf numFmtId="41" fontId="9" fillId="2" borderId="0" xfId="0" applyNumberFormat="1" applyFont="1" applyFill="1" applyBorder="1" applyAlignment="1">
      <alignment horizontal="center" vertical="center" wrapText="1"/>
    </xf>
    <xf numFmtId="171" fontId="9" fillId="3" borderId="1" xfId="4" applyNumberFormat="1" applyFont="1" applyFill="1" applyBorder="1" applyAlignment="1">
      <alignment horizontal="left" vertical="center" wrapText="1"/>
    </xf>
    <xf numFmtId="168" fontId="9" fillId="2" borderId="0" xfId="3" applyNumberFormat="1" applyFont="1" applyFill="1" applyBorder="1" applyAlignment="1">
      <alignment horizontal="left" vertical="center" wrapText="1"/>
    </xf>
    <xf numFmtId="171" fontId="9" fillId="3" borderId="1" xfId="4" applyNumberFormat="1" applyFont="1" applyFill="1" applyBorder="1" applyAlignment="1">
      <alignment horizontal="right" vertical="center" wrapText="1"/>
    </xf>
    <xf numFmtId="171" fontId="27" fillId="8" borderId="1" xfId="4" applyNumberFormat="1" applyFont="1" applyFill="1" applyBorder="1" applyAlignment="1">
      <alignment horizontal="left" vertical="center" wrapText="1"/>
    </xf>
    <xf numFmtId="169" fontId="9" fillId="2" borderId="0" xfId="4" applyNumberFormat="1" applyFont="1" applyFill="1" applyBorder="1" applyAlignment="1">
      <alignment horizontal="right" vertical="center" wrapText="1"/>
    </xf>
    <xf numFmtId="164" fontId="9" fillId="2" borderId="0" xfId="4" applyFont="1" applyFill="1" applyBorder="1" applyAlignment="1">
      <alignment horizontal="left" vertical="center" wrapText="1"/>
    </xf>
    <xf numFmtId="169" fontId="9" fillId="2" borderId="0" xfId="4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41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left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41" fontId="9" fillId="11" borderId="1" xfId="0" applyNumberFormat="1" applyFont="1" applyFill="1" applyBorder="1" applyAlignment="1">
      <alignment horizontal="center" vertical="center" wrapText="1"/>
    </xf>
    <xf numFmtId="168" fontId="9" fillId="3" borderId="1" xfId="4" applyNumberFormat="1" applyFont="1" applyFill="1" applyBorder="1" applyAlignment="1">
      <alignment horizontal="right" vertical="center" wrapText="1"/>
    </xf>
    <xf numFmtId="168" fontId="9" fillId="3" borderId="1" xfId="3" applyNumberFormat="1" applyFont="1" applyFill="1" applyBorder="1" applyAlignment="1">
      <alignment horizontal="right" vertical="center" wrapText="1"/>
    </xf>
    <xf numFmtId="171" fontId="9" fillId="3" borderId="1" xfId="4" applyNumberFormat="1" applyFont="1" applyFill="1" applyBorder="1" applyAlignment="1" applyProtection="1">
      <alignment horizontal="left" vertical="center" wrapText="1"/>
    </xf>
    <xf numFmtId="0" fontId="62" fillId="0" borderId="0" xfId="0" applyFont="1"/>
    <xf numFmtId="0" fontId="62" fillId="2" borderId="0" xfId="0" applyFont="1" applyFill="1" applyAlignment="1">
      <alignment horizontal="center"/>
    </xf>
    <xf numFmtId="0" fontId="29" fillId="2" borderId="0" xfId="0" applyFont="1" applyFill="1" applyBorder="1" applyAlignment="1">
      <alignment horizontal="center" vertical="center" wrapText="1"/>
    </xf>
    <xf numFmtId="0" fontId="8" fillId="0" borderId="0" xfId="0" applyFont="1"/>
    <xf numFmtId="0" fontId="30" fillId="8" borderId="2" xfId="0" applyFont="1" applyFill="1" applyBorder="1" applyAlignment="1">
      <alignment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49" fillId="2" borderId="36" xfId="0" applyFont="1" applyFill="1" applyBorder="1" applyAlignment="1">
      <alignment horizontal="center" wrapText="1"/>
    </xf>
    <xf numFmtId="0" fontId="49" fillId="2" borderId="39" xfId="0" applyFont="1" applyFill="1" applyBorder="1" applyAlignment="1">
      <alignment horizontal="center" vertical="top" wrapText="1"/>
    </xf>
    <xf numFmtId="0" fontId="49" fillId="2" borderId="44" xfId="0" applyFont="1" applyFill="1" applyBorder="1" applyAlignment="1">
      <alignment horizontal="center" wrapText="1"/>
    </xf>
    <xf numFmtId="0" fontId="49" fillId="0" borderId="47" xfId="0" applyFont="1" applyBorder="1" applyAlignment="1">
      <alignment horizontal="center" wrapText="1"/>
    </xf>
    <xf numFmtId="0" fontId="49" fillId="0" borderId="48" xfId="0" applyFont="1" applyBorder="1" applyAlignment="1">
      <alignment horizontal="center" vertical="top" wrapText="1"/>
    </xf>
    <xf numFmtId="0" fontId="49" fillId="0" borderId="0" xfId="0" applyFont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49" fillId="2" borderId="44" xfId="0" applyFont="1" applyFill="1" applyBorder="1" applyAlignment="1">
      <alignment horizontal="center" vertical="center" wrapText="1"/>
    </xf>
    <xf numFmtId="0" fontId="49" fillId="2" borderId="35" xfId="0" applyFont="1" applyFill="1" applyBorder="1" applyAlignment="1">
      <alignment vertical="center" wrapText="1"/>
    </xf>
    <xf numFmtId="0" fontId="65" fillId="15" borderId="44" xfId="5" applyFont="1" applyFill="1" applyBorder="1" applyAlignment="1">
      <alignment horizontal="center" vertical="center" wrapText="1"/>
    </xf>
    <xf numFmtId="0" fontId="65" fillId="16" borderId="44" xfId="5" applyFont="1" applyFill="1" applyBorder="1" applyAlignment="1">
      <alignment horizontal="center" vertical="center" wrapText="1"/>
    </xf>
    <xf numFmtId="0" fontId="66" fillId="0" borderId="46" xfId="0" applyFont="1" applyBorder="1" applyAlignment="1">
      <alignment vertical="center" wrapText="1"/>
    </xf>
    <xf numFmtId="0" fontId="49" fillId="2" borderId="35" xfId="0" applyFont="1" applyFill="1" applyBorder="1" applyAlignment="1">
      <alignment horizontal="center" vertical="center" wrapText="1"/>
    </xf>
    <xf numFmtId="0" fontId="8" fillId="0" borderId="35" xfId="0" applyFont="1" applyBorder="1"/>
    <xf numFmtId="165" fontId="26" fillId="8" borderId="1" xfId="0" applyNumberFormat="1" applyFont="1" applyFill="1" applyBorder="1" applyAlignment="1">
      <alignment horizontal="center" vertical="center" wrapText="1"/>
    </xf>
    <xf numFmtId="41" fontId="26" fillId="8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vertical="center" wrapText="1"/>
    </xf>
    <xf numFmtId="0" fontId="61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70" fillId="0" borderId="0" xfId="0" applyFont="1"/>
    <xf numFmtId="170" fontId="69" fillId="3" borderId="1" xfId="4" applyNumberFormat="1" applyFont="1" applyFill="1" applyBorder="1" applyAlignment="1">
      <alignment horizontal="right" vertical="center" wrapText="1"/>
    </xf>
    <xf numFmtId="0" fontId="26" fillId="8" borderId="0" xfId="0" applyFont="1" applyFill="1" applyBorder="1" applyAlignment="1"/>
    <xf numFmtId="0" fontId="0" fillId="0" borderId="0" xfId="0"/>
    <xf numFmtId="0" fontId="12" fillId="0" borderId="0" xfId="0" applyFont="1"/>
    <xf numFmtId="0" fontId="78" fillId="8" borderId="1" xfId="0" applyFont="1" applyFill="1" applyBorder="1" applyAlignment="1">
      <alignment horizontal="center" vertical="center" wrapText="1"/>
    </xf>
    <xf numFmtId="0" fontId="78" fillId="8" borderId="11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 applyProtection="1">
      <alignment vertical="center"/>
      <protection locked="0"/>
    </xf>
    <xf numFmtId="172" fontId="52" fillId="13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31" fillId="2" borderId="0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4" fontId="20" fillId="0" borderId="1" xfId="4" applyNumberFormat="1" applyFont="1" applyFill="1" applyBorder="1" applyAlignment="1">
      <alignment horizontal="right" vertical="center" wrapText="1"/>
    </xf>
    <xf numFmtId="174" fontId="20" fillId="4" borderId="1" xfId="4" applyNumberFormat="1" applyFont="1" applyFill="1" applyBorder="1" applyAlignment="1">
      <alignment horizontal="right" vertical="center" wrapText="1"/>
    </xf>
    <xf numFmtId="170" fontId="8" fillId="0" borderId="0" xfId="0" applyNumberFormat="1" applyFont="1" applyAlignment="1">
      <alignment wrapText="1"/>
    </xf>
    <xf numFmtId="174" fontId="20" fillId="2" borderId="1" xfId="4" applyNumberFormat="1" applyFont="1" applyFill="1" applyBorder="1" applyAlignment="1">
      <alignment horizontal="right" vertical="center" wrapText="1"/>
    </xf>
    <xf numFmtId="164" fontId="36" fillId="2" borderId="1" xfId="4" applyNumberFormat="1" applyFont="1" applyFill="1" applyBorder="1" applyAlignment="1" applyProtection="1">
      <alignment vertical="center" wrapText="1"/>
      <protection locked="0"/>
    </xf>
    <xf numFmtId="164" fontId="9" fillId="3" borderId="1" xfId="4" applyNumberFormat="1" applyFont="1" applyFill="1" applyBorder="1" applyAlignment="1" applyProtection="1">
      <alignment horizontal="left" vertical="center" wrapText="1"/>
    </xf>
    <xf numFmtId="164" fontId="27" fillId="8" borderId="1" xfId="4" applyNumberFormat="1" applyFont="1" applyFill="1" applyBorder="1" applyAlignment="1">
      <alignment horizontal="left" vertical="center" wrapText="1"/>
    </xf>
    <xf numFmtId="164" fontId="9" fillId="3" borderId="1" xfId="4" applyNumberFormat="1" applyFont="1" applyFill="1" applyBorder="1" applyAlignment="1">
      <alignment horizontal="left" vertical="center" wrapText="1"/>
    </xf>
    <xf numFmtId="164" fontId="86" fillId="2" borderId="0" xfId="4" applyFont="1" applyFill="1" applyBorder="1" applyAlignment="1">
      <alignment horizontal="left" vertical="center" wrapText="1"/>
    </xf>
    <xf numFmtId="169" fontId="12" fillId="2" borderId="0" xfId="4" applyNumberFormat="1" applyFont="1" applyFill="1" applyBorder="1" applyAlignment="1">
      <alignment vertical="center" wrapText="1"/>
    </xf>
    <xf numFmtId="168" fontId="9" fillId="2" borderId="0" xfId="3" applyNumberFormat="1" applyFont="1" applyFill="1" applyBorder="1" applyAlignment="1">
      <alignment horizontal="right" vertical="center" wrapText="1"/>
    </xf>
    <xf numFmtId="43" fontId="9" fillId="2" borderId="1" xfId="4" applyNumberFormat="1" applyFont="1" applyFill="1" applyBorder="1" applyAlignment="1">
      <alignment horizontal="right" vertical="center" wrapText="1"/>
    </xf>
    <xf numFmtId="174" fontId="9" fillId="2" borderId="1" xfId="0" applyNumberFormat="1" applyFont="1" applyFill="1" applyBorder="1" applyAlignment="1">
      <alignment horizontal="left" vertical="center" wrapText="1"/>
    </xf>
    <xf numFmtId="174" fontId="9" fillId="3" borderId="1" xfId="0" applyNumberFormat="1" applyFont="1" applyFill="1" applyBorder="1" applyAlignment="1">
      <alignment horizontal="left" vertical="center" wrapText="1"/>
    </xf>
    <xf numFmtId="174" fontId="4" fillId="3" borderId="1" xfId="0" applyNumberFormat="1" applyFont="1" applyFill="1" applyBorder="1" applyAlignment="1">
      <alignment vertical="center" wrapText="1"/>
    </xf>
    <xf numFmtId="174" fontId="5" fillId="2" borderId="1" xfId="0" applyNumberFormat="1" applyFont="1" applyFill="1" applyBorder="1" applyAlignment="1" applyProtection="1">
      <alignment vertical="center" wrapText="1"/>
      <protection locked="0"/>
    </xf>
    <xf numFmtId="174" fontId="4" fillId="3" borderId="1" xfId="0" applyNumberFormat="1" applyFont="1" applyFill="1" applyBorder="1" applyAlignment="1" applyProtection="1">
      <alignment vertical="center" wrapText="1"/>
      <protection locked="0"/>
    </xf>
    <xf numFmtId="174" fontId="5" fillId="2" borderId="1" xfId="0" applyNumberFormat="1" applyFont="1" applyFill="1" applyBorder="1" applyAlignment="1" applyProtection="1">
      <alignment vertical="center"/>
      <protection locked="0"/>
    </xf>
    <xf numFmtId="174" fontId="4" fillId="2" borderId="1" xfId="0" applyNumberFormat="1" applyFont="1" applyFill="1" applyBorder="1" applyAlignment="1" applyProtection="1">
      <alignment vertical="center"/>
      <protection locked="0"/>
    </xf>
    <xf numFmtId="174" fontId="4" fillId="2" borderId="1" xfId="0" applyNumberFormat="1" applyFont="1" applyFill="1" applyBorder="1" applyAlignment="1" applyProtection="1">
      <alignment vertical="center" wrapText="1"/>
      <protection locked="0"/>
    </xf>
    <xf numFmtId="174" fontId="4" fillId="12" borderId="1" xfId="0" applyNumberFormat="1" applyFont="1" applyFill="1" applyBorder="1" applyAlignment="1">
      <alignment vertical="center" wrapText="1"/>
    </xf>
    <xf numFmtId="174" fontId="0" fillId="0" borderId="0" xfId="0" applyNumberFormat="1"/>
    <xf numFmtId="174" fontId="4" fillId="5" borderId="1" xfId="0" applyNumberFormat="1" applyFont="1" applyFill="1" applyBorder="1" applyAlignment="1">
      <alignment vertical="center" wrapText="1"/>
    </xf>
    <xf numFmtId="174" fontId="47" fillId="13" borderId="1" xfId="0" applyNumberFormat="1" applyFont="1" applyFill="1" applyBorder="1" applyAlignment="1">
      <alignment vertical="center"/>
    </xf>
    <xf numFmtId="174" fontId="4" fillId="2" borderId="1" xfId="0" applyNumberFormat="1" applyFont="1" applyFill="1" applyBorder="1" applyAlignment="1">
      <alignment vertical="center" wrapText="1"/>
    </xf>
    <xf numFmtId="174" fontId="20" fillId="3" borderId="1" xfId="4" applyNumberFormat="1" applyFont="1" applyFill="1" applyBorder="1" applyAlignment="1">
      <alignment horizontal="right" vertical="center" wrapText="1"/>
    </xf>
    <xf numFmtId="174" fontId="21" fillId="4" borderId="1" xfId="0" applyNumberFormat="1" applyFont="1" applyFill="1" applyBorder="1" applyAlignment="1">
      <alignment horizontal="right" wrapText="1"/>
    </xf>
    <xf numFmtId="164" fontId="12" fillId="0" borderId="0" xfId="4" applyFont="1" applyAlignment="1">
      <alignment horizontal="center"/>
    </xf>
    <xf numFmtId="174" fontId="21" fillId="4" borderId="1" xfId="4" applyNumberFormat="1" applyFont="1" applyFill="1" applyBorder="1" applyAlignment="1">
      <alignment horizontal="right" wrapText="1"/>
    </xf>
    <xf numFmtId="164" fontId="3" fillId="0" borderId="0" xfId="4" applyFont="1" applyBorder="1" applyAlignment="1">
      <alignment horizontal="center" vertical="center" wrapText="1"/>
    </xf>
    <xf numFmtId="172" fontId="36" fillId="3" borderId="14" xfId="0" applyNumberFormat="1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164" fontId="8" fillId="0" borderId="0" xfId="4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0" fillId="0" borderId="0" xfId="0" applyFill="1"/>
    <xf numFmtId="174" fontId="9" fillId="2" borderId="1" xfId="0" applyNumberFormat="1" applyFont="1" applyFill="1" applyBorder="1" applyAlignment="1">
      <alignment horizontal="right" vertical="center" wrapText="1"/>
    </xf>
    <xf numFmtId="174" fontId="9" fillId="3" borderId="1" xfId="0" applyNumberFormat="1" applyFont="1" applyFill="1" applyBorder="1" applyAlignment="1">
      <alignment horizontal="right" vertical="center" wrapText="1"/>
    </xf>
    <xf numFmtId="0" fontId="88" fillId="0" borderId="0" xfId="0" applyFont="1" applyFill="1" applyBorder="1" applyAlignment="1">
      <alignment vertical="center"/>
    </xf>
    <xf numFmtId="164" fontId="75" fillId="2" borderId="0" xfId="4" applyFont="1" applyFill="1" applyBorder="1" applyAlignment="1">
      <alignment horizontal="left" vertical="center" wrapText="1"/>
    </xf>
    <xf numFmtId="169" fontId="75" fillId="2" borderId="0" xfId="4" applyNumberFormat="1" applyFont="1" applyFill="1" applyBorder="1" applyAlignment="1">
      <alignment horizontal="left" vertical="center" wrapText="1"/>
    </xf>
    <xf numFmtId="174" fontId="0" fillId="0" borderId="0" xfId="0" applyNumberFormat="1" applyFill="1"/>
    <xf numFmtId="164" fontId="25" fillId="8" borderId="12" xfId="4" applyNumberFormat="1" applyFont="1" applyFill="1" applyBorder="1" applyAlignment="1">
      <alignment vertical="center" wrapText="1"/>
    </xf>
    <xf numFmtId="0" fontId="14" fillId="0" borderId="0" xfId="0" applyFont="1" applyFill="1"/>
    <xf numFmtId="0" fontId="4" fillId="0" borderId="0" xfId="0" applyFont="1" applyFill="1"/>
    <xf numFmtId="0" fontId="22" fillId="0" borderId="0" xfId="0" applyFont="1" applyFill="1"/>
    <xf numFmtId="0" fontId="23" fillId="0" borderId="0" xfId="0" applyFont="1" applyFill="1"/>
    <xf numFmtId="171" fontId="25" fillId="8" borderId="54" xfId="4" applyNumberFormat="1" applyFont="1" applyFill="1" applyBorder="1" applyAlignment="1">
      <alignment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 wrapText="1"/>
    </xf>
    <xf numFmtId="0" fontId="88" fillId="0" borderId="0" xfId="0" applyFont="1" applyFill="1"/>
    <xf numFmtId="0" fontId="90" fillId="22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36" fillId="21" borderId="1" xfId="0" applyFont="1" applyFill="1" applyBorder="1" applyAlignment="1">
      <alignment horizontal="center" vertical="center"/>
    </xf>
    <xf numFmtId="0" fontId="36" fillId="21" borderId="1" xfId="0" applyFont="1" applyFill="1" applyBorder="1" applyAlignment="1">
      <alignment horizontal="center" vertical="center" wrapText="1"/>
    </xf>
    <xf numFmtId="0" fontId="36" fillId="21" borderId="1" xfId="0" quotePrefix="1" applyFont="1" applyFill="1" applyBorder="1" applyAlignment="1">
      <alignment horizontal="center" vertical="center" wrapText="1"/>
    </xf>
    <xf numFmtId="0" fontId="36" fillId="0" borderId="0" xfId="0" applyFont="1"/>
    <xf numFmtId="0" fontId="91" fillId="8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left" vertical="center" wrapText="1"/>
    </xf>
    <xf numFmtId="0" fontId="91" fillId="8" borderId="1" xfId="0" applyFont="1" applyFill="1" applyBorder="1" applyAlignment="1">
      <alignment vertical="center"/>
    </xf>
    <xf numFmtId="0" fontId="8" fillId="21" borderId="1" xfId="0" applyFont="1" applyFill="1" applyBorder="1" applyAlignment="1">
      <alignment horizontal="left" vertical="center" wrapText="1"/>
    </xf>
    <xf numFmtId="0" fontId="91" fillId="8" borderId="53" xfId="0" applyFont="1" applyFill="1" applyBorder="1" applyAlignment="1">
      <alignment vertical="center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75" fillId="9" borderId="10" xfId="0" applyFont="1" applyFill="1" applyBorder="1" applyAlignment="1">
      <alignment horizontal="left" vertical="top" wrapText="1"/>
    </xf>
    <xf numFmtId="0" fontId="8" fillId="0" borderId="0" xfId="0" applyFont="1" applyFill="1"/>
    <xf numFmtId="0" fontId="84" fillId="0" borderId="0" xfId="0" applyFont="1" applyBorder="1" applyAlignment="1"/>
    <xf numFmtId="4" fontId="84" fillId="0" borderId="0" xfId="0" applyNumberFormat="1" applyFont="1" applyBorder="1" applyAlignment="1"/>
    <xf numFmtId="4" fontId="5" fillId="2" borderId="0" xfId="0" applyNumberFormat="1" applyFont="1" applyFill="1"/>
    <xf numFmtId="164" fontId="69" fillId="3" borderId="1" xfId="4" applyNumberFormat="1" applyFont="1" applyFill="1" applyBorder="1" applyAlignment="1">
      <alignment horizontal="right" vertical="center" wrapText="1"/>
    </xf>
    <xf numFmtId="0" fontId="92" fillId="8" borderId="10" xfId="0" applyFont="1" applyFill="1" applyBorder="1" applyAlignment="1">
      <alignment horizontal="left" vertical="top" wrapText="1"/>
    </xf>
    <xf numFmtId="0" fontId="36" fillId="2" borderId="3" xfId="0" applyFont="1" applyFill="1" applyBorder="1" applyAlignment="1" applyProtection="1">
      <alignment vertical="center" wrapText="1"/>
      <protection locked="0"/>
    </xf>
    <xf numFmtId="0" fontId="88" fillId="2" borderId="0" xfId="0" applyFont="1" applyFill="1" applyBorder="1"/>
    <xf numFmtId="170" fontId="88" fillId="2" borderId="0" xfId="7" applyNumberFormat="1" applyFont="1" applyFill="1" applyBorder="1"/>
    <xf numFmtId="0" fontId="8" fillId="2" borderId="35" xfId="0" applyFont="1" applyFill="1" applyBorder="1" applyAlignment="1">
      <alignment horizontal="center" vertical="center" wrapText="1"/>
    </xf>
    <xf numFmtId="174" fontId="6" fillId="2" borderId="1" xfId="0" applyNumberFormat="1" applyFont="1" applyFill="1" applyBorder="1" applyAlignment="1" applyProtection="1">
      <alignment vertical="center"/>
      <protection locked="0"/>
    </xf>
    <xf numFmtId="174" fontId="0" fillId="2" borderId="0" xfId="0" applyNumberFormat="1" applyFill="1"/>
    <xf numFmtId="4" fontId="0" fillId="2" borderId="0" xfId="0" applyNumberFormat="1" applyFill="1"/>
    <xf numFmtId="41" fontId="0" fillId="2" borderId="0" xfId="0" applyNumberFormat="1" applyFill="1"/>
    <xf numFmtId="175" fontId="0" fillId="2" borderId="0" xfId="0" applyNumberFormat="1" applyFill="1"/>
    <xf numFmtId="0" fontId="0" fillId="2" borderId="0" xfId="0" applyFill="1"/>
    <xf numFmtId="165" fontId="8" fillId="2" borderId="41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175" fontId="9" fillId="2" borderId="0" xfId="4" applyNumberFormat="1" applyFont="1" applyFill="1" applyBorder="1" applyAlignment="1">
      <alignment horizontal="left" vertical="center" wrapText="1"/>
    </xf>
    <xf numFmtId="174" fontId="5" fillId="23" borderId="1" xfId="0" applyNumberFormat="1" applyFont="1" applyFill="1" applyBorder="1" applyAlignment="1" applyProtection="1">
      <alignment vertical="center" wrapText="1"/>
      <protection locked="0"/>
    </xf>
    <xf numFmtId="174" fontId="5" fillId="23" borderId="1" xfId="0" applyNumberFormat="1" applyFont="1" applyFill="1" applyBorder="1" applyAlignment="1" applyProtection="1">
      <alignment vertical="center"/>
      <protection locked="0"/>
    </xf>
    <xf numFmtId="174" fontId="4" fillId="23" borderId="1" xfId="0" applyNumberFormat="1" applyFont="1" applyFill="1" applyBorder="1" applyAlignment="1" applyProtection="1">
      <alignment vertical="center"/>
      <protection locked="0"/>
    </xf>
    <xf numFmtId="4" fontId="75" fillId="9" borderId="10" xfId="0" applyNumberFormat="1" applyFont="1" applyFill="1" applyBorder="1" applyAlignment="1">
      <alignment horizontal="center" vertical="top" wrapText="1"/>
    </xf>
    <xf numFmtId="0" fontId="87" fillId="2" borderId="30" xfId="0" applyFont="1" applyFill="1" applyBorder="1" applyAlignment="1">
      <alignment vertical="center" wrapText="1"/>
    </xf>
    <xf numFmtId="175" fontId="87" fillId="2" borderId="30" xfId="0" applyNumberFormat="1" applyFont="1" applyFill="1" applyBorder="1" applyAlignment="1">
      <alignment vertical="center" wrapText="1"/>
    </xf>
    <xf numFmtId="175" fontId="12" fillId="0" borderId="0" xfId="0" applyNumberFormat="1" applyFont="1" applyFill="1"/>
    <xf numFmtId="0" fontId="30" fillId="2" borderId="0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left" wrapText="1"/>
    </xf>
    <xf numFmtId="0" fontId="25" fillId="10" borderId="5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0" fontId="73" fillId="8" borderId="0" xfId="0" applyFont="1" applyFill="1" applyAlignment="1">
      <alignment horizontal="center" vertical="center" wrapText="1"/>
    </xf>
    <xf numFmtId="0" fontId="49" fillId="2" borderId="46" xfId="0" applyFont="1" applyFill="1" applyBorder="1" applyAlignment="1">
      <alignment horizontal="center" vertical="center" wrapText="1"/>
    </xf>
    <xf numFmtId="0" fontId="49" fillId="2" borderId="37" xfId="0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49" fillId="2" borderId="35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65" fontId="8" fillId="2" borderId="38" xfId="0" applyNumberFormat="1" applyFont="1" applyFill="1" applyBorder="1" applyAlignment="1">
      <alignment horizontal="center" vertical="center"/>
    </xf>
    <xf numFmtId="165" fontId="8" fillId="2" borderId="41" xfId="0" applyNumberFormat="1" applyFont="1" applyFill="1" applyBorder="1" applyAlignment="1">
      <alignment horizontal="center" vertical="center"/>
    </xf>
    <xf numFmtId="0" fontId="30" fillId="8" borderId="29" xfId="0" applyFont="1" applyFill="1" applyBorder="1" applyAlignment="1">
      <alignment horizontal="left" vertical="center" wrapText="1"/>
    </xf>
    <xf numFmtId="0" fontId="30" fillId="8" borderId="30" xfId="0" applyFont="1" applyFill="1" applyBorder="1" applyAlignment="1">
      <alignment horizontal="left" vertical="center" wrapText="1"/>
    </xf>
    <xf numFmtId="0" fontId="30" fillId="8" borderId="42" xfId="0" applyFont="1" applyFill="1" applyBorder="1" applyAlignment="1">
      <alignment horizontal="left" vertical="center" wrapText="1"/>
    </xf>
    <xf numFmtId="0" fontId="30" fillId="8" borderId="19" xfId="0" applyFont="1" applyFill="1" applyBorder="1" applyAlignment="1">
      <alignment horizontal="center" vertical="center" wrapText="1"/>
    </xf>
    <xf numFmtId="0" fontId="30" fillId="8" borderId="21" xfId="0" applyFont="1" applyFill="1" applyBorder="1" applyAlignment="1">
      <alignment horizontal="center" vertical="center" wrapText="1"/>
    </xf>
    <xf numFmtId="0" fontId="49" fillId="2" borderId="43" xfId="0" applyFont="1" applyFill="1" applyBorder="1" applyAlignment="1">
      <alignment horizontal="center" vertical="center" wrapText="1"/>
    </xf>
    <xf numFmtId="0" fontId="49" fillId="2" borderId="45" xfId="0" applyFont="1" applyFill="1" applyBorder="1" applyAlignment="1">
      <alignment horizontal="center" vertical="center" wrapText="1"/>
    </xf>
    <xf numFmtId="9" fontId="8" fillId="2" borderId="38" xfId="0" applyNumberFormat="1" applyFont="1" applyFill="1" applyBorder="1" applyAlignment="1">
      <alignment horizontal="center" vertical="center"/>
    </xf>
    <xf numFmtId="1" fontId="8" fillId="2" borderId="38" xfId="0" applyNumberFormat="1" applyFont="1" applyFill="1" applyBorder="1" applyAlignment="1">
      <alignment horizontal="center" vertical="center"/>
    </xf>
    <xf numFmtId="1" fontId="8" fillId="2" borderId="41" xfId="0" applyNumberFormat="1" applyFont="1" applyFill="1" applyBorder="1" applyAlignment="1">
      <alignment horizontal="center" vertical="center"/>
    </xf>
    <xf numFmtId="168" fontId="8" fillId="2" borderId="38" xfId="0" applyNumberFormat="1" applyFont="1" applyFill="1" applyBorder="1" applyAlignment="1">
      <alignment horizontal="center" vertical="center"/>
    </xf>
    <xf numFmtId="168" fontId="8" fillId="2" borderId="41" xfId="0" applyNumberFormat="1" applyFont="1" applyFill="1" applyBorder="1" applyAlignment="1">
      <alignment horizontal="center" vertical="center"/>
    </xf>
    <xf numFmtId="0" fontId="50" fillId="9" borderId="5" xfId="0" applyFont="1" applyFill="1" applyBorder="1" applyAlignment="1">
      <alignment horizontal="left" vertical="center" wrapText="1"/>
    </xf>
    <xf numFmtId="0" fontId="50" fillId="9" borderId="0" xfId="0" applyFont="1" applyFill="1" applyBorder="1" applyAlignment="1">
      <alignment horizontal="left" vertical="center" wrapText="1"/>
    </xf>
    <xf numFmtId="0" fontId="30" fillId="8" borderId="27" xfId="0" applyFont="1" applyFill="1" applyBorder="1" applyAlignment="1">
      <alignment horizontal="left" vertical="center"/>
    </xf>
    <xf numFmtId="0" fontId="30" fillId="8" borderId="0" xfId="0" applyFont="1" applyFill="1" applyBorder="1" applyAlignment="1">
      <alignment horizontal="left" vertical="center"/>
    </xf>
    <xf numFmtId="0" fontId="29" fillId="8" borderId="27" xfId="0" applyFont="1" applyFill="1" applyBorder="1" applyAlignment="1">
      <alignment horizontal="left" vertical="center" wrapText="1"/>
    </xf>
    <xf numFmtId="0" fontId="29" fillId="8" borderId="0" xfId="0" applyFont="1" applyFill="1" applyBorder="1" applyAlignment="1">
      <alignment horizontal="left" vertical="center" wrapText="1"/>
    </xf>
    <xf numFmtId="0" fontId="30" fillId="8" borderId="27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49" fillId="2" borderId="35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9" fontId="8" fillId="2" borderId="38" xfId="3" applyNumberFormat="1" applyFont="1" applyFill="1" applyBorder="1" applyAlignment="1">
      <alignment horizontal="center" vertical="center"/>
    </xf>
    <xf numFmtId="9" fontId="8" fillId="2" borderId="41" xfId="3" applyNumberFormat="1" applyFont="1" applyFill="1" applyBorder="1" applyAlignment="1">
      <alignment horizontal="center" vertical="center"/>
    </xf>
    <xf numFmtId="0" fontId="30" fillId="8" borderId="14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 wrapText="1"/>
    </xf>
    <xf numFmtId="0" fontId="49" fillId="0" borderId="37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35" xfId="0" applyFont="1" applyFill="1" applyBorder="1" applyAlignment="1">
      <alignment horizontal="center" vertical="center" wrapText="1"/>
    </xf>
    <xf numFmtId="9" fontId="8" fillId="0" borderId="38" xfId="0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49" fillId="0" borderId="49" xfId="0" applyFont="1" applyBorder="1" applyAlignment="1">
      <alignment horizontal="center" vertical="center" wrapText="1"/>
    </xf>
    <xf numFmtId="10" fontId="8" fillId="0" borderId="38" xfId="0" applyNumberFormat="1" applyFont="1" applyFill="1" applyBorder="1" applyAlignment="1">
      <alignment horizontal="center" vertical="center"/>
    </xf>
    <xf numFmtId="10" fontId="8" fillId="0" borderId="41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/>
    </xf>
    <xf numFmtId="9" fontId="8" fillId="2" borderId="38" xfId="3" applyFont="1" applyFill="1" applyBorder="1" applyAlignment="1">
      <alignment horizontal="center" vertical="center"/>
    </xf>
    <xf numFmtId="9" fontId="8" fillId="2" borderId="41" xfId="3" applyFont="1" applyFill="1" applyBorder="1" applyAlignment="1">
      <alignment horizontal="center" vertical="center"/>
    </xf>
    <xf numFmtId="0" fontId="49" fillId="2" borderId="35" xfId="0" applyFont="1" applyFill="1" applyBorder="1" applyAlignment="1">
      <alignment horizontal="left" vertical="center" wrapText="1"/>
    </xf>
    <xf numFmtId="0" fontId="30" fillId="8" borderId="49" xfId="0" applyFont="1" applyFill="1" applyBorder="1" applyAlignment="1">
      <alignment horizontal="center" vertical="center" wrapText="1"/>
    </xf>
    <xf numFmtId="0" fontId="65" fillId="16" borderId="35" xfId="5" applyFont="1" applyFill="1" applyBorder="1" applyAlignment="1">
      <alignment horizontal="center" vertical="center" wrapText="1"/>
    </xf>
    <xf numFmtId="0" fontId="65" fillId="16" borderId="46" xfId="5" applyFont="1" applyFill="1" applyBorder="1" applyAlignment="1">
      <alignment horizontal="center" vertical="center" wrapText="1"/>
    </xf>
    <xf numFmtId="0" fontId="65" fillId="0" borderId="35" xfId="5" applyFont="1" applyFill="1" applyBorder="1" applyAlignment="1">
      <alignment horizontal="center" vertical="center" wrapText="1"/>
    </xf>
    <xf numFmtId="0" fontId="49" fillId="2" borderId="35" xfId="0" applyFont="1" applyFill="1" applyBorder="1" applyAlignment="1">
      <alignment horizontal="center" wrapText="1"/>
    </xf>
    <xf numFmtId="173" fontId="8" fillId="2" borderId="52" xfId="0" applyNumberFormat="1" applyFont="1" applyFill="1" applyBorder="1" applyAlignment="1">
      <alignment horizontal="center" vertical="center"/>
    </xf>
    <xf numFmtId="173" fontId="8" fillId="2" borderId="41" xfId="0" applyNumberFormat="1" applyFont="1" applyFill="1" applyBorder="1" applyAlignment="1">
      <alignment horizontal="center" vertical="center"/>
    </xf>
    <xf numFmtId="0" fontId="65" fillId="15" borderId="46" xfId="5" applyFont="1" applyFill="1" applyBorder="1" applyAlignment="1">
      <alignment horizontal="center" vertical="center" wrapText="1"/>
    </xf>
    <xf numFmtId="0" fontId="65" fillId="0" borderId="35" xfId="5" applyFont="1" applyFill="1" applyBorder="1" applyAlignment="1">
      <alignment horizontal="center" vertical="center"/>
    </xf>
    <xf numFmtId="0" fontId="49" fillId="2" borderId="35" xfId="0" applyFont="1" applyFill="1" applyBorder="1" applyAlignment="1">
      <alignment horizontal="center" vertical="top" wrapText="1"/>
    </xf>
    <xf numFmtId="168" fontId="8" fillId="2" borderId="38" xfId="3" applyNumberFormat="1" applyFont="1" applyFill="1" applyBorder="1" applyAlignment="1">
      <alignment horizontal="center" vertical="center"/>
    </xf>
    <xf numFmtId="168" fontId="8" fillId="2" borderId="41" xfId="3" applyNumberFormat="1" applyFont="1" applyFill="1" applyBorder="1" applyAlignment="1">
      <alignment horizontal="center" vertical="center"/>
    </xf>
    <xf numFmtId="9" fontId="8" fillId="2" borderId="51" xfId="3" applyNumberFormat="1" applyFont="1" applyFill="1" applyBorder="1" applyAlignment="1">
      <alignment horizontal="center" vertical="center"/>
    </xf>
    <xf numFmtId="10" fontId="8" fillId="2" borderId="38" xfId="0" applyNumberFormat="1" applyFont="1" applyFill="1" applyBorder="1" applyAlignment="1">
      <alignment horizontal="center" vertical="center"/>
    </xf>
    <xf numFmtId="10" fontId="8" fillId="2" borderId="38" xfId="3" applyNumberFormat="1" applyFont="1" applyFill="1" applyBorder="1" applyAlignment="1">
      <alignment horizontal="center" vertical="center"/>
    </xf>
    <xf numFmtId="10" fontId="8" fillId="2" borderId="41" xfId="3" applyNumberFormat="1" applyFont="1" applyFill="1" applyBorder="1" applyAlignment="1">
      <alignment horizontal="center" vertical="center"/>
    </xf>
    <xf numFmtId="10" fontId="8" fillId="2" borderId="51" xfId="3" applyNumberFormat="1" applyFont="1" applyFill="1" applyBorder="1" applyAlignment="1">
      <alignment horizontal="center" vertical="center"/>
    </xf>
    <xf numFmtId="165" fontId="8" fillId="2" borderId="52" xfId="0" applyNumberFormat="1" applyFont="1" applyFill="1" applyBorder="1" applyAlignment="1">
      <alignment horizontal="center" vertical="center"/>
    </xf>
    <xf numFmtId="165" fontId="8" fillId="2" borderId="5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25" fillId="8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8" fillId="8" borderId="4" xfId="0" applyFont="1" applyFill="1" applyBorder="1" applyAlignment="1">
      <alignment horizontal="center" vertical="center" wrapText="1"/>
    </xf>
    <xf numFmtId="0" fontId="78" fillId="8" borderId="1" xfId="0" applyFont="1" applyFill="1" applyBorder="1" applyAlignment="1">
      <alignment horizontal="center" vertical="center" wrapText="1"/>
    </xf>
    <xf numFmtId="0" fontId="25" fillId="8" borderId="32" xfId="0" applyFont="1" applyFill="1" applyBorder="1" applyAlignment="1">
      <alignment horizontal="right" vertical="center" wrapText="1"/>
    </xf>
    <xf numFmtId="0" fontId="25" fillId="8" borderId="33" xfId="0" applyFont="1" applyFill="1" applyBorder="1" applyAlignment="1">
      <alignment horizontal="right" vertical="center" wrapText="1"/>
    </xf>
    <xf numFmtId="0" fontId="25" fillId="8" borderId="34" xfId="0" applyFont="1" applyFill="1" applyBorder="1" applyAlignment="1">
      <alignment horizontal="right" vertical="center" wrapText="1"/>
    </xf>
    <xf numFmtId="0" fontId="79" fillId="18" borderId="4" xfId="0" applyFont="1" applyFill="1" applyBorder="1" applyAlignment="1">
      <alignment horizontal="center" vertical="center" wrapText="1"/>
    </xf>
    <xf numFmtId="0" fontId="79" fillId="18" borderId="1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left" vertical="center" wrapText="1"/>
    </xf>
    <xf numFmtId="0" fontId="29" fillId="8" borderId="1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25" fillId="8" borderId="1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78" fillId="8" borderId="18" xfId="0" applyFont="1" applyFill="1" applyBorder="1" applyAlignment="1">
      <alignment horizontal="center" vertical="center" wrapText="1"/>
    </xf>
    <xf numFmtId="0" fontId="78" fillId="8" borderId="23" xfId="0" applyFont="1" applyFill="1" applyBorder="1" applyAlignment="1">
      <alignment horizontal="center" vertical="center" wrapText="1"/>
    </xf>
    <xf numFmtId="0" fontId="78" fillId="8" borderId="13" xfId="0" applyFont="1" applyFill="1" applyBorder="1" applyAlignment="1">
      <alignment horizontal="center" vertical="center" wrapText="1"/>
    </xf>
    <xf numFmtId="164" fontId="75" fillId="2" borderId="27" xfId="4" applyFont="1" applyFill="1" applyBorder="1" applyAlignment="1">
      <alignment horizontal="left" vertical="center" wrapText="1"/>
    </xf>
    <xf numFmtId="164" fontId="75" fillId="2" borderId="0" xfId="4" applyFont="1" applyFill="1" applyBorder="1" applyAlignment="1">
      <alignment horizontal="left" vertical="center" wrapText="1"/>
    </xf>
    <xf numFmtId="164" fontId="28" fillId="2" borderId="27" xfId="4" applyFont="1" applyFill="1" applyBorder="1" applyAlignment="1">
      <alignment horizontal="left" vertical="center" wrapText="1"/>
    </xf>
    <xf numFmtId="164" fontId="28" fillId="2" borderId="0" xfId="4" applyFont="1" applyFill="1" applyBorder="1" applyAlignment="1">
      <alignment horizontal="left" vertical="center" wrapText="1"/>
    </xf>
    <xf numFmtId="0" fontId="9" fillId="9" borderId="0" xfId="0" applyFont="1" applyFill="1" applyBorder="1" applyAlignment="1">
      <alignment horizontal="left"/>
    </xf>
    <xf numFmtId="0" fontId="27" fillId="8" borderId="1" xfId="0" applyFont="1" applyFill="1" applyBorder="1" applyAlignment="1">
      <alignment horizontal="center" vertical="center" textRotation="90"/>
    </xf>
    <xf numFmtId="41" fontId="27" fillId="8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/>
    </xf>
    <xf numFmtId="41" fontId="27" fillId="8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 applyProtection="1">
      <alignment horizontal="left" vertical="center"/>
      <protection locked="0"/>
    </xf>
    <xf numFmtId="0" fontId="27" fillId="8" borderId="1" xfId="0" applyFont="1" applyFill="1" applyBorder="1" applyAlignment="1">
      <alignment horizontal="left" vertical="center" wrapText="1"/>
    </xf>
    <xf numFmtId="164" fontId="93" fillId="2" borderId="27" xfId="4" applyFont="1" applyFill="1" applyBorder="1" applyAlignment="1">
      <alignment horizontal="left" vertical="center" wrapText="1"/>
    </xf>
    <xf numFmtId="164" fontId="93" fillId="2" borderId="0" xfId="4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27" fillId="8" borderId="24" xfId="0" applyFont="1" applyFill="1" applyBorder="1" applyAlignment="1">
      <alignment horizontal="left" vertical="center"/>
    </xf>
    <xf numFmtId="0" fontId="27" fillId="8" borderId="25" xfId="0" applyFont="1" applyFill="1" applyBorder="1" applyAlignment="1">
      <alignment horizontal="left" vertical="center"/>
    </xf>
    <xf numFmtId="0" fontId="27" fillId="8" borderId="26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2" fillId="5" borderId="17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2" fillId="5" borderId="6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5" fillId="9" borderId="1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6" fillId="10" borderId="1" xfId="0" applyFont="1" applyFill="1" applyBorder="1" applyAlignment="1">
      <alignment horizontal="left" vertical="center" wrapText="1"/>
    </xf>
    <xf numFmtId="0" fontId="26" fillId="8" borderId="27" xfId="0" applyFont="1" applyFill="1" applyBorder="1" applyAlignment="1">
      <alignment horizontal="center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26" fillId="10" borderId="27" xfId="0" applyFont="1" applyFill="1" applyBorder="1" applyAlignment="1">
      <alignment horizontal="center" vertical="center" wrapText="1"/>
    </xf>
    <xf numFmtId="0" fontId="26" fillId="10" borderId="28" xfId="0" applyFont="1" applyFill="1" applyBorder="1" applyAlignment="1">
      <alignment horizontal="center" vertical="center" wrapText="1"/>
    </xf>
    <xf numFmtId="0" fontId="48" fillId="17" borderId="27" xfId="0" applyFont="1" applyFill="1" applyBorder="1" applyAlignment="1">
      <alignment horizontal="left" vertical="top" wrapText="1"/>
    </xf>
    <xf numFmtId="0" fontId="48" fillId="17" borderId="0" xfId="0" applyFont="1" applyFill="1" applyBorder="1" applyAlignment="1">
      <alignment horizontal="left" vertical="top" wrapText="1"/>
    </xf>
    <xf numFmtId="0" fontId="47" fillId="13" borderId="1" xfId="0" applyFont="1" applyFill="1" applyBorder="1" applyAlignment="1">
      <alignment horizontal="center" vertical="center" wrapText="1"/>
    </xf>
    <xf numFmtId="41" fontId="26" fillId="8" borderId="2" xfId="0" applyNumberFormat="1" applyFont="1" applyFill="1" applyBorder="1" applyAlignment="1">
      <alignment horizontal="center" vertical="center" wrapText="1"/>
    </xf>
    <xf numFmtId="41" fontId="26" fillId="8" borderId="4" xfId="0" applyNumberFormat="1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165" fontId="26" fillId="8" borderId="2" xfId="0" applyNumberFormat="1" applyFont="1" applyFill="1" applyBorder="1" applyAlignment="1">
      <alignment horizontal="center" vertical="center" wrapText="1"/>
    </xf>
    <xf numFmtId="165" fontId="26" fillId="8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75" fillId="0" borderId="14" xfId="0" applyFont="1" applyFill="1" applyBorder="1" applyAlignment="1">
      <alignment horizontal="center" vertical="top" wrapText="1"/>
    </xf>
    <xf numFmtId="0" fontId="75" fillId="0" borderId="10" xfId="0" applyFont="1" applyFill="1" applyBorder="1" applyAlignment="1">
      <alignment horizontal="center" vertical="top" wrapText="1"/>
    </xf>
    <xf numFmtId="0" fontId="75" fillId="0" borderId="3" xfId="0" applyFont="1" applyFill="1" applyBorder="1" applyAlignment="1">
      <alignment horizontal="center" vertical="top" wrapText="1"/>
    </xf>
    <xf numFmtId="0" fontId="32" fillId="9" borderId="0" xfId="0" applyFont="1" applyFill="1" applyBorder="1" applyAlignment="1">
      <alignment horizontal="center" vertical="center" wrapText="1"/>
    </xf>
    <xf numFmtId="41" fontId="26" fillId="8" borderId="1" xfId="0" applyNumberFormat="1" applyFont="1" applyFill="1" applyBorder="1" applyAlignment="1">
      <alignment horizontal="center" vertical="center" wrapText="1"/>
    </xf>
    <xf numFmtId="0" fontId="82" fillId="8" borderId="14" xfId="0" applyFont="1" applyFill="1" applyBorder="1" applyAlignment="1">
      <alignment horizontal="left"/>
    </xf>
    <xf numFmtId="0" fontId="82" fillId="8" borderId="10" xfId="0" applyFont="1" applyFill="1" applyBorder="1" applyAlignment="1">
      <alignment horizontal="left"/>
    </xf>
    <xf numFmtId="0" fontId="82" fillId="8" borderId="3" xfId="0" applyFont="1" applyFill="1" applyBorder="1" applyAlignment="1">
      <alignment horizontal="left"/>
    </xf>
    <xf numFmtId="0" fontId="80" fillId="19" borderId="19" xfId="0" applyFont="1" applyFill="1" applyBorder="1" applyAlignment="1">
      <alignment horizontal="left" vertical="top" wrapText="1"/>
    </xf>
    <xf numFmtId="0" fontId="80" fillId="19" borderId="20" xfId="0" applyFont="1" applyFill="1" applyBorder="1" applyAlignment="1">
      <alignment horizontal="left" vertical="top" wrapText="1"/>
    </xf>
    <xf numFmtId="0" fontId="80" fillId="19" borderId="21" xfId="0" applyFont="1" applyFill="1" applyBorder="1" applyAlignment="1">
      <alignment horizontal="left" vertical="top" wrapText="1"/>
    </xf>
    <xf numFmtId="0" fontId="80" fillId="19" borderId="27" xfId="0" applyFont="1" applyFill="1" applyBorder="1" applyAlignment="1">
      <alignment horizontal="left" vertical="top" wrapText="1"/>
    </xf>
    <xf numFmtId="0" fontId="80" fillId="19" borderId="0" xfId="0" applyFont="1" applyFill="1" applyBorder="1" applyAlignment="1">
      <alignment horizontal="left" vertical="top" wrapText="1"/>
    </xf>
    <xf numFmtId="0" fontId="80" fillId="19" borderId="28" xfId="0" applyFont="1" applyFill="1" applyBorder="1" applyAlignment="1">
      <alignment horizontal="left" vertical="top" wrapText="1"/>
    </xf>
    <xf numFmtId="0" fontId="80" fillId="19" borderId="29" xfId="0" applyFont="1" applyFill="1" applyBorder="1" applyAlignment="1">
      <alignment horizontal="left" vertical="top" wrapText="1"/>
    </xf>
    <xf numFmtId="0" fontId="80" fillId="19" borderId="30" xfId="0" applyFont="1" applyFill="1" applyBorder="1" applyAlignment="1">
      <alignment horizontal="left" vertical="top" wrapText="1"/>
    </xf>
    <xf numFmtId="0" fontId="80" fillId="19" borderId="3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wrapText="1"/>
    </xf>
    <xf numFmtId="0" fontId="34" fillId="8" borderId="14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/>
    </xf>
    <xf numFmtId="0" fontId="72" fillId="9" borderId="2" xfId="0" applyFont="1" applyFill="1" applyBorder="1" applyAlignment="1">
      <alignment horizontal="center" vertical="center" wrapText="1"/>
    </xf>
    <xf numFmtId="0" fontId="72" fillId="9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right" wrapText="1"/>
    </xf>
    <xf numFmtId="166" fontId="21" fillId="4" borderId="1" xfId="4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6" fillId="8" borderId="1" xfId="0" applyFont="1" applyFill="1" applyBorder="1" applyAlignment="1" applyProtection="1">
      <alignment horizontal="left" vertical="center"/>
      <protection locked="0"/>
    </xf>
    <xf numFmtId="0" fontId="34" fillId="8" borderId="1" xfId="0" applyFont="1" applyFill="1" applyBorder="1" applyAlignment="1">
      <alignment horizontal="center" vertical="center" wrapText="1"/>
    </xf>
    <xf numFmtId="164" fontId="34" fillId="8" borderId="1" xfId="4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left" vertical="center"/>
    </xf>
    <xf numFmtId="0" fontId="27" fillId="8" borderId="20" xfId="0" applyFont="1" applyFill="1" applyBorder="1" applyAlignment="1">
      <alignment horizontal="left" vertical="center"/>
    </xf>
    <xf numFmtId="0" fontId="27" fillId="8" borderId="10" xfId="0" applyFont="1" applyFill="1" applyBorder="1" applyAlignment="1">
      <alignment horizontal="left" vertical="center"/>
    </xf>
    <xf numFmtId="0" fontId="27" fillId="8" borderId="3" xfId="0" applyFont="1" applyFill="1" applyBorder="1" applyAlignment="1">
      <alignment horizontal="left" vertical="center"/>
    </xf>
    <xf numFmtId="0" fontId="91" fillId="8" borderId="1" xfId="0" applyFont="1" applyFill="1" applyBorder="1" applyAlignment="1">
      <alignment horizontal="center" vertical="center" wrapText="1"/>
    </xf>
    <xf numFmtId="0" fontId="36" fillId="21" borderId="2" xfId="0" quotePrefix="1" applyFont="1" applyFill="1" applyBorder="1" applyAlignment="1">
      <alignment horizontal="center" vertical="center" wrapText="1"/>
    </xf>
    <xf numFmtId="0" fontId="36" fillId="21" borderId="53" xfId="0" quotePrefix="1" applyFont="1" applyFill="1" applyBorder="1" applyAlignment="1">
      <alignment horizontal="center" vertical="center" wrapText="1"/>
    </xf>
    <xf numFmtId="0" fontId="36" fillId="21" borderId="4" xfId="0" quotePrefix="1" applyFont="1" applyFill="1" applyBorder="1" applyAlignment="1">
      <alignment horizontal="center" vertical="center" wrapText="1"/>
    </xf>
    <xf numFmtId="0" fontId="36" fillId="20" borderId="2" xfId="0" quotePrefix="1" applyFont="1" applyFill="1" applyBorder="1" applyAlignment="1">
      <alignment horizontal="center" vertical="center" wrapText="1"/>
    </xf>
    <xf numFmtId="0" fontId="36" fillId="20" borderId="53" xfId="0" quotePrefix="1" applyFont="1" applyFill="1" applyBorder="1" applyAlignment="1">
      <alignment horizontal="center" vertical="center" wrapText="1"/>
    </xf>
    <xf numFmtId="0" fontId="36" fillId="20" borderId="4" xfId="0" quotePrefix="1" applyFont="1" applyFill="1" applyBorder="1" applyAlignment="1">
      <alignment horizontal="center" vertical="center" wrapText="1"/>
    </xf>
    <xf numFmtId="0" fontId="36" fillId="20" borderId="2" xfId="0" applyFont="1" applyFill="1" applyBorder="1" applyAlignment="1">
      <alignment horizontal="center" vertical="center" wrapText="1"/>
    </xf>
    <xf numFmtId="0" fontId="36" fillId="20" borderId="4" xfId="0" applyFont="1" applyFill="1" applyBorder="1" applyAlignment="1">
      <alignment horizontal="center" vertical="center" wrapText="1"/>
    </xf>
    <xf numFmtId="0" fontId="36" fillId="21" borderId="2" xfId="0" applyFont="1" applyFill="1" applyBorder="1" applyAlignment="1">
      <alignment horizontal="center" vertical="center" wrapText="1"/>
    </xf>
    <xf numFmtId="0" fontId="36" fillId="21" borderId="4" xfId="0" applyFont="1" applyFill="1" applyBorder="1" applyAlignment="1">
      <alignment horizontal="center" vertical="center" wrapText="1"/>
    </xf>
    <xf numFmtId="0" fontId="36" fillId="20" borderId="53" xfId="0" applyFont="1" applyFill="1" applyBorder="1" applyAlignment="1">
      <alignment horizontal="center" vertical="center" wrapText="1"/>
    </xf>
  </cellXfs>
  <cellStyles count="23">
    <cellStyle name="Bom" xfId="1" builtinId="26"/>
    <cellStyle name="Moeda 2" xfId="6"/>
    <cellStyle name="Moeda 2 2" xfId="15"/>
    <cellStyle name="Moeda 2 3" xfId="19"/>
    <cellStyle name="Neutra" xfId="2" builtinId="28"/>
    <cellStyle name="Normal" xfId="0" builtinId="0"/>
    <cellStyle name="Normal 2" xfId="5"/>
    <cellStyle name="Normal 2 2" xfId="14"/>
    <cellStyle name="Normal 3" xfId="8"/>
    <cellStyle name="Normal 3 2" xfId="9"/>
    <cellStyle name="Normal 3 2 2" xfId="13"/>
    <cellStyle name="Porcentagem" xfId="3" builtinId="5"/>
    <cellStyle name="Porcentagem 2" xfId="12"/>
    <cellStyle name="Vírgula" xfId="4" builtinId="3"/>
    <cellStyle name="Vírgula 2" xfId="7"/>
    <cellStyle name="Vírgula 2 2" xfId="11"/>
    <cellStyle name="Vírgula 2 2 2" xfId="18"/>
    <cellStyle name="Vírgula 2 2 3" xfId="22"/>
    <cellStyle name="Vírgula 2 3" xfId="16"/>
    <cellStyle name="Vírgula 2 4" xfId="20"/>
    <cellStyle name="Vírgula 4" xfId="10"/>
    <cellStyle name="Vírgula 4 2" xfId="17"/>
    <cellStyle name="Vírgula 4 3" xfId="21"/>
  </cellStyles>
  <dxfs count="0"/>
  <tableStyles count="0" defaultTableStyle="TableStyleMedium2" defaultPivotStyle="PivotStyleLight16"/>
  <colors>
    <mruColors>
      <color rgb="FF008080"/>
      <color rgb="FF33CCCC"/>
      <color rgb="FF009999"/>
      <color rgb="FFF2F2F2"/>
      <color rgb="FFFFFFFF"/>
      <color rgb="FFF6FAF4"/>
      <color rgb="FFB9FFFF"/>
      <color rgb="FFD7E9E0"/>
      <color rgb="FFECFCFC"/>
      <color rgb="FFB2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11</xdr:col>
      <xdr:colOff>200025</xdr:colOff>
      <xdr:row>2</xdr:row>
      <xdr:rowOff>390525</xdr:rowOff>
    </xdr:to>
    <xdr:pic>
      <xdr:nvPicPr>
        <xdr:cNvPr id="1025" name="Imagem 2" descr="CAU-BR-timbrado2015-edit-13">
          <a:extLst>
            <a:ext uri="{FF2B5EF4-FFF2-40B4-BE49-F238E27FC236}">
              <a16:creationId xmlns=""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6724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10</xdr:col>
          <xdr:colOff>581025</xdr:colOff>
          <xdr:row>29</xdr:row>
          <xdr:rowOff>28575</xdr:rowOff>
        </xdr:to>
        <xdr:sp macro="" textlink="">
          <xdr:nvSpPr>
            <xdr:cNvPr id="2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32</xdr:row>
      <xdr:rowOff>32422</xdr:rowOff>
    </xdr:from>
    <xdr:to>
      <xdr:col>10</xdr:col>
      <xdr:colOff>569026</xdr:colOff>
      <xdr:row>54</xdr:row>
      <xdr:rowOff>19791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61675"/>
          <a:ext cx="6630390" cy="4069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503136</xdr:colOff>
      <xdr:row>29</xdr:row>
      <xdr:rowOff>183972</xdr:rowOff>
    </xdr:from>
    <xdr:to>
      <xdr:col>10</xdr:col>
      <xdr:colOff>35718</xdr:colOff>
      <xdr:row>30</xdr:row>
      <xdr:rowOff>476251</xdr:rowOff>
    </xdr:to>
    <xdr:sp macro="" textlink="">
      <xdr:nvSpPr>
        <xdr:cNvPr id="11" name="Retângulo de cantos arredondados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503136" y="7565847"/>
          <a:ext cx="5604770" cy="48277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5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Torna-se</a:t>
          </a:r>
          <a:r>
            <a:rPr lang="pt-BR" sz="15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facultativo a utilização dos ODS na Programação 2020.</a:t>
          </a:r>
          <a:endParaRPr lang="pt-BR" sz="15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0</xdr:row>
      <xdr:rowOff>0</xdr:rowOff>
    </xdr:from>
    <xdr:to>
      <xdr:col>3</xdr:col>
      <xdr:colOff>98983</xdr:colOff>
      <xdr:row>0</xdr:row>
      <xdr:rowOff>800100</xdr:rowOff>
    </xdr:to>
    <xdr:pic>
      <xdr:nvPicPr>
        <xdr:cNvPr id="2" name="Imagem 1" descr="CAU-BR-timbrado2015-edit-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6538" y="0"/>
          <a:ext cx="1723079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5</xdr:col>
      <xdr:colOff>1387928</xdr:colOff>
      <xdr:row>1</xdr:row>
      <xdr:rowOff>993913</xdr:rowOff>
    </xdr:to>
    <xdr:pic>
      <xdr:nvPicPr>
        <xdr:cNvPr id="4119" name="Imagem 2" descr="CAU-BR-timbrado2015-edit-13">
          <a:extLst>
            <a:ext uri="{FF2B5EF4-FFF2-40B4-BE49-F238E27FC236}">
              <a16:creationId xmlns="" xmlns:a16="http://schemas.microsoft.com/office/drawing/2014/main" id="{00000000-0008-0000-0300-00001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8759450" cy="118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0</xdr:row>
      <xdr:rowOff>12211</xdr:rowOff>
    </xdr:from>
    <xdr:to>
      <xdr:col>10</xdr:col>
      <xdr:colOff>1367692</xdr:colOff>
      <xdr:row>2</xdr:row>
      <xdr:rowOff>12212</xdr:rowOff>
    </xdr:to>
    <xdr:pic>
      <xdr:nvPicPr>
        <xdr:cNvPr id="3" name="Imagem 2" descr="CAU-BR-timbrado2015-edit-1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2211"/>
          <a:ext cx="10880481" cy="915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581025</xdr:colOff>
      <xdr:row>2</xdr:row>
      <xdr:rowOff>314325</xdr:rowOff>
    </xdr:to>
    <xdr:pic>
      <xdr:nvPicPr>
        <xdr:cNvPr id="5125" name="Imagem 2" descr="CAU-BR-timbrado2015-edit-13">
          <a:extLst>
            <a:ext uri="{FF2B5EF4-FFF2-40B4-BE49-F238E27FC236}">
              <a16:creationId xmlns="" xmlns:a16="http://schemas.microsoft.com/office/drawing/2014/main" id="{00000000-0008-0000-0500-00000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0420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9</xdr:col>
      <xdr:colOff>142875</xdr:colOff>
      <xdr:row>3</xdr:row>
      <xdr:rowOff>178594</xdr:rowOff>
    </xdr:to>
    <xdr:pic>
      <xdr:nvPicPr>
        <xdr:cNvPr id="3" name="Imagem 2" descr="CAU-BR-timbrado2015-edit-1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8989219" cy="75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SSESSORIA%20DE%20PLANEJAMENTO%20E%20GESTAO%20DA%20ESTRATEGIA\2019\Reprograma&#231;&#227;o%202019\PARECERES\Parecer%20_%20Extraordin&#225;rias\Finalizados\PARECER%20CAU_BA%20-%20Reprograma&#231;&#227;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Estratégico"/>
      <sheetName val="Matriz Objetivos x Projetos"/>
      <sheetName val="Capa do Parecer"/>
      <sheetName val="Análise Geral"/>
      <sheetName val="Indicadores e Metas"/>
      <sheetName val="FORM.1"/>
      <sheetName val="FORM.2"/>
      <sheetName val="Sheet"/>
      <sheetName val="FORM.3"/>
      <sheetName val="FORM.4"/>
      <sheetName val="FORM.5"/>
      <sheetName val="Parecer"/>
      <sheetName val="Anexo_1.4_Dados"/>
      <sheetName val="2019"/>
      <sheetName val="Anexo 1.4-Presidência"/>
      <sheetName val="Anexo 1.4-Direção Geral"/>
      <sheetName val="Anexo 1.4-GETEC"/>
      <sheetName val="Anexo 1.4-GEOP"/>
      <sheetName val="Anexo 1.4-Gerência Financeira"/>
      <sheetName val="Anexo 1.4-ASSEJUR"/>
      <sheetName val="Anexo 1.4-Com. Ética"/>
      <sheetName val="Anexo 1.4-Com Atos"/>
      <sheetName val="Anexo 1.4-Com Exercicio"/>
      <sheetName val="Anexo 1.4-Com. Planejamento"/>
      <sheetName val="Anexo 1.4-Com. Ensino"/>
      <sheetName val="Anexo 1.4-Plenária"/>
      <sheetName val="Anexo 1.4-APC"/>
      <sheetName val="Anexo 1.4-Comunicação"/>
      <sheetName val="Anexo 1.4-GEAT"/>
      <sheetName val="Anexo 1.4-GEFIS"/>
      <sheetName val="Anexo 1.4-CAUBA Mais Perto"/>
      <sheetName val="Anexo 1.4-Aporte Fundo de Apoio"/>
      <sheetName val="Anexo 1.4-Aquisição Sede"/>
      <sheetName val="Anexo 1.4-Reforma Sede CAUBA"/>
      <sheetName val="Anexo 1.4-Reserva de Contingênc"/>
      <sheetName val="Plan1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6">
          <cell r="L36">
            <v>6076275.0199999996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Slide_do_Microsoft_PowerPoint1.sld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theme="0" tint="-0.14999847407452621"/>
  </sheetPr>
  <dimension ref="A3:R32"/>
  <sheetViews>
    <sheetView showGridLines="0" view="pageBreakPreview" topLeftCell="A2" zoomScale="90" zoomScaleNormal="80" zoomScaleSheetLayoutView="90" workbookViewId="0">
      <selection activeCell="L31" sqref="L31"/>
    </sheetView>
  </sheetViews>
  <sheetFormatPr defaultRowHeight="15" x14ac:dyDescent="0.25"/>
  <sheetData>
    <row r="3" spans="1:16" ht="44.25" customHeight="1" x14ac:dyDescent="0.25"/>
    <row r="4" spans="1:16" s="7" customFormat="1" ht="92.25" customHeight="1" x14ac:dyDescent="0.25">
      <c r="A4" s="256" t="s">
        <v>177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61"/>
      <c r="M4" s="261"/>
      <c r="N4" s="261"/>
      <c r="O4" s="261"/>
      <c r="P4" s="261"/>
    </row>
    <row r="5" spans="1:16" ht="36" customHeight="1" x14ac:dyDescent="0.25">
      <c r="A5" s="257" t="s">
        <v>43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</row>
    <row r="6" spans="1:16" ht="15.75" customHeight="1" x14ac:dyDescent="0.25">
      <c r="A6" s="259"/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1:16" ht="15.75" customHeight="1" x14ac:dyDescent="0.25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</row>
    <row r="8" spans="1:16" ht="15.75" customHeight="1" x14ac:dyDescent="0.25">
      <c r="A8" s="259"/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1:16" ht="15.75" customHeight="1" x14ac:dyDescent="0.25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spans="1:16" ht="15.75" customHeight="1" x14ac:dyDescent="0.25">
      <c r="A10" s="259"/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6" ht="15.75" customHeight="1" x14ac:dyDescent="0.25">
      <c r="A11" s="259"/>
      <c r="B11" s="260"/>
      <c r="C11" s="260"/>
      <c r="D11" s="260"/>
      <c r="E11" s="260"/>
      <c r="F11" s="260"/>
      <c r="G11" s="260"/>
      <c r="H11" s="260"/>
      <c r="I11" s="260"/>
      <c r="J11" s="260"/>
      <c r="K11" s="260"/>
    </row>
    <row r="12" spans="1:16" ht="15.75" customHeight="1" x14ac:dyDescent="0.25">
      <c r="A12" s="259"/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1:16" ht="15.75" customHeight="1" x14ac:dyDescent="0.25">
      <c r="A13" s="259"/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1:16" ht="15.75" customHeight="1" x14ac:dyDescent="0.25">
      <c r="A14" s="259"/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6" ht="15.75" customHeight="1" x14ac:dyDescent="0.25">
      <c r="A15" s="259"/>
      <c r="B15" s="260"/>
      <c r="C15" s="260"/>
      <c r="D15" s="260"/>
      <c r="E15" s="260"/>
      <c r="F15" s="260"/>
      <c r="G15" s="260"/>
      <c r="H15" s="260"/>
      <c r="I15" s="260"/>
      <c r="J15" s="260"/>
      <c r="K15" s="260"/>
    </row>
    <row r="16" spans="1:16" ht="15.75" customHeight="1" x14ac:dyDescent="0.25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60"/>
    </row>
    <row r="17" spans="1:18" ht="15" customHeight="1" x14ac:dyDescent="0.25">
      <c r="A17" s="259"/>
      <c r="B17" s="260"/>
      <c r="C17" s="260"/>
      <c r="D17" s="260"/>
      <c r="E17" s="260"/>
      <c r="F17" s="260"/>
      <c r="G17" s="260"/>
      <c r="H17" s="260"/>
      <c r="I17" s="260"/>
      <c r="J17" s="260"/>
      <c r="K17" s="260"/>
    </row>
    <row r="18" spans="1:18" ht="15.75" customHeight="1" x14ac:dyDescent="0.25">
      <c r="A18" s="259"/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  <row r="19" spans="1:18" ht="15.75" customHeight="1" x14ac:dyDescent="0.25">
      <c r="A19" s="259"/>
      <c r="B19" s="260"/>
      <c r="C19" s="260"/>
      <c r="D19" s="260"/>
      <c r="E19" s="260"/>
      <c r="F19" s="260"/>
      <c r="G19" s="260"/>
      <c r="H19" s="260"/>
      <c r="I19" s="260"/>
      <c r="J19" s="260"/>
      <c r="K19" s="260"/>
    </row>
    <row r="20" spans="1:18" ht="15.75" customHeight="1" x14ac:dyDescent="0.25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60"/>
    </row>
    <row r="21" spans="1:18" ht="15.75" customHeight="1" x14ac:dyDescent="0.25">
      <c r="A21" s="259"/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spans="1:18" ht="15.75" customHeight="1" x14ac:dyDescent="0.25">
      <c r="A22" s="259"/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pans="1:18" ht="15.75" customHeight="1" x14ac:dyDescent="0.25">
      <c r="A23" s="259"/>
      <c r="B23" s="260"/>
      <c r="C23" s="260"/>
      <c r="D23" s="260"/>
      <c r="E23" s="260"/>
      <c r="F23" s="260"/>
      <c r="G23" s="260"/>
      <c r="H23" s="260"/>
      <c r="I23" s="260"/>
      <c r="J23" s="260"/>
      <c r="K23" s="260"/>
    </row>
    <row r="24" spans="1:18" ht="15.75" customHeight="1" x14ac:dyDescent="0.25">
      <c r="A24" s="259"/>
      <c r="B24" s="260"/>
      <c r="C24" s="260"/>
      <c r="D24" s="260"/>
      <c r="E24" s="260"/>
      <c r="F24" s="260"/>
      <c r="G24" s="260"/>
      <c r="H24" s="260"/>
      <c r="I24" s="260"/>
      <c r="J24" s="260"/>
      <c r="K24" s="260"/>
    </row>
    <row r="25" spans="1:18" ht="15.75" customHeight="1" x14ac:dyDescent="0.25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60"/>
    </row>
    <row r="26" spans="1:18" ht="15.75" customHeight="1" x14ac:dyDescent="0.25">
      <c r="A26" s="259"/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8" ht="15" customHeight="1" x14ac:dyDescent="0.25">
      <c r="A27" s="259"/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8" ht="15.75" customHeight="1" x14ac:dyDescent="0.25">
      <c r="A28" s="259"/>
      <c r="B28" s="260"/>
      <c r="C28" s="260"/>
      <c r="D28" s="260"/>
      <c r="E28" s="260"/>
      <c r="F28" s="260"/>
      <c r="G28" s="260"/>
      <c r="H28" s="260"/>
      <c r="I28" s="260"/>
      <c r="J28" s="260"/>
      <c r="K28" s="260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44"/>
      <c r="M29" s="44"/>
      <c r="N29" s="44"/>
      <c r="O29" s="44"/>
      <c r="P29" s="44"/>
      <c r="Q29" s="44"/>
      <c r="R29" s="44"/>
    </row>
    <row r="31" spans="1:18" ht="4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8" ht="36" customHeight="1" x14ac:dyDescent="0.25">
      <c r="A32" s="262" t="s">
        <v>230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1"/>
      <c r="M32" s="1"/>
      <c r="N32" s="1"/>
      <c r="O32" s="1"/>
      <c r="P32" s="1"/>
    </row>
  </sheetData>
  <mergeCells count="5">
    <mergeCell ref="A4:K4"/>
    <mergeCell ref="A5:K5"/>
    <mergeCell ref="A6:K28"/>
    <mergeCell ref="L4:P4"/>
    <mergeCell ref="A32:K32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  <legacyDrawing r:id="rId3"/>
  <oleObjects>
    <mc:AlternateContent xmlns:mc="http://schemas.openxmlformats.org/markup-compatibility/2006">
      <mc:Choice Requires="x14">
        <oleObject progId="PowerPoint.Slide.12" shapeId="2" r:id="rId4">
          <objectPr defaultSize="0" autoPict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10</xdr:col>
                <xdr:colOff>581025</xdr:colOff>
                <xdr:row>29</xdr:row>
                <xdr:rowOff>28575</xdr:rowOff>
              </to>
            </anchor>
          </objectPr>
        </oleObject>
      </mc:Choice>
      <mc:Fallback>
        <oleObject progId="PowerPoint.Slide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N72"/>
  <sheetViews>
    <sheetView showGridLines="0" view="pageBreakPreview" topLeftCell="A43" zoomScale="60" zoomScaleNormal="40" workbookViewId="0">
      <selection activeCell="A61" sqref="A61:F72"/>
    </sheetView>
  </sheetViews>
  <sheetFormatPr defaultRowHeight="15" x14ac:dyDescent="0.25"/>
  <cols>
    <col min="1" max="1" width="122.28515625" customWidth="1"/>
    <col min="2" max="2" width="115.7109375" style="8" customWidth="1"/>
    <col min="3" max="3" width="21.140625" customWidth="1"/>
    <col min="4" max="4" width="39.42578125" style="8" customWidth="1"/>
    <col min="5" max="6" width="34" customWidth="1"/>
    <col min="7" max="7" width="28" bestFit="1" customWidth="1"/>
  </cols>
  <sheetData>
    <row r="1" spans="1:6" ht="63" customHeight="1" x14ac:dyDescent="0.35">
      <c r="A1" s="117"/>
      <c r="B1" s="118"/>
      <c r="C1" s="118"/>
      <c r="D1" s="118"/>
      <c r="E1" s="117"/>
      <c r="F1" s="117"/>
    </row>
    <row r="2" spans="1:6" ht="74.25" customHeight="1" x14ac:dyDescent="0.25">
      <c r="A2" s="283" t="s">
        <v>87</v>
      </c>
      <c r="B2" s="284"/>
      <c r="C2" s="284"/>
      <c r="D2" s="284"/>
      <c r="E2" s="284"/>
      <c r="F2" s="284"/>
    </row>
    <row r="3" spans="1:6" ht="42" customHeight="1" x14ac:dyDescent="0.25">
      <c r="A3" s="285" t="s">
        <v>250</v>
      </c>
      <c r="B3" s="286"/>
      <c r="C3" s="286"/>
      <c r="D3" s="286"/>
      <c r="E3" s="286"/>
      <c r="F3" s="286"/>
    </row>
    <row r="4" spans="1:6" ht="51" customHeight="1" x14ac:dyDescent="0.25">
      <c r="A4" s="285" t="s">
        <v>40</v>
      </c>
      <c r="B4" s="286"/>
      <c r="C4" s="286"/>
      <c r="D4" s="286"/>
      <c r="E4" s="286"/>
      <c r="F4" s="286"/>
    </row>
    <row r="5" spans="1:6" ht="26.25" x14ac:dyDescent="0.4">
      <c r="A5" s="80"/>
      <c r="B5" s="119"/>
      <c r="C5" s="81"/>
      <c r="D5" s="119"/>
      <c r="E5" s="120"/>
      <c r="F5" s="120"/>
    </row>
    <row r="6" spans="1:6" ht="26.25" x14ac:dyDescent="0.25">
      <c r="A6" s="287" t="s">
        <v>68</v>
      </c>
      <c r="B6" s="288"/>
      <c r="C6" s="288"/>
      <c r="D6" s="288"/>
      <c r="E6" s="288"/>
      <c r="F6" s="288"/>
    </row>
    <row r="7" spans="1:6" ht="26.25" x14ac:dyDescent="0.4">
      <c r="A7" s="86"/>
      <c r="B7" s="87"/>
      <c r="C7" s="87"/>
      <c r="D7" s="87"/>
      <c r="E7" s="120"/>
      <c r="F7" s="120"/>
    </row>
    <row r="8" spans="1:6" ht="81" customHeight="1" x14ac:dyDescent="0.25">
      <c r="A8" s="121" t="s">
        <v>27</v>
      </c>
      <c r="B8" s="289" t="s">
        <v>65</v>
      </c>
      <c r="C8" s="290"/>
      <c r="D8" s="122" t="s">
        <v>66</v>
      </c>
      <c r="E8" s="122" t="s">
        <v>117</v>
      </c>
      <c r="F8" s="122" t="s">
        <v>178</v>
      </c>
    </row>
    <row r="9" spans="1:6" ht="87.75" customHeight="1" x14ac:dyDescent="0.4">
      <c r="A9" s="291" t="s">
        <v>118</v>
      </c>
      <c r="B9" s="123" t="s">
        <v>119</v>
      </c>
      <c r="C9" s="264" t="s">
        <v>120</v>
      </c>
      <c r="D9" s="266" t="s">
        <v>96</v>
      </c>
      <c r="E9" s="292"/>
      <c r="F9" s="294">
        <f>193/417</f>
        <v>0.46282973621103118</v>
      </c>
    </row>
    <row r="10" spans="1:6" ht="26.25" x14ac:dyDescent="0.25">
      <c r="A10" s="291"/>
      <c r="B10" s="124" t="s">
        <v>121</v>
      </c>
      <c r="C10" s="265"/>
      <c r="D10" s="266"/>
      <c r="E10" s="293"/>
      <c r="F10" s="295"/>
    </row>
    <row r="11" spans="1:6" ht="127.5" customHeight="1" x14ac:dyDescent="0.25">
      <c r="A11" s="271" t="s">
        <v>67</v>
      </c>
      <c r="B11" s="272"/>
      <c r="C11" s="272"/>
      <c r="D11" s="272"/>
      <c r="E11" s="272"/>
      <c r="F11" s="273"/>
    </row>
    <row r="12" spans="1:6" ht="78.75" customHeight="1" x14ac:dyDescent="0.25">
      <c r="A12" s="88" t="s">
        <v>28</v>
      </c>
      <c r="B12" s="274" t="s">
        <v>65</v>
      </c>
      <c r="C12" s="275"/>
      <c r="D12" s="85" t="s">
        <v>66</v>
      </c>
      <c r="E12" s="85" t="s">
        <v>117</v>
      </c>
      <c r="F12" s="85" t="s">
        <v>178</v>
      </c>
    </row>
    <row r="13" spans="1:6" ht="64.5" customHeight="1" x14ac:dyDescent="0.4">
      <c r="A13" s="276" t="s">
        <v>122</v>
      </c>
      <c r="B13" s="125" t="s">
        <v>123</v>
      </c>
      <c r="C13" s="264" t="s">
        <v>120</v>
      </c>
      <c r="D13" s="266" t="s">
        <v>97</v>
      </c>
      <c r="E13" s="278">
        <v>0.15</v>
      </c>
      <c r="F13" s="279">
        <v>0.23</v>
      </c>
    </row>
    <row r="14" spans="1:6" ht="26.25" x14ac:dyDescent="0.25">
      <c r="A14" s="277"/>
      <c r="B14" s="124" t="s">
        <v>124</v>
      </c>
      <c r="C14" s="265"/>
      <c r="D14" s="266"/>
      <c r="E14" s="268"/>
      <c r="F14" s="280"/>
    </row>
    <row r="15" spans="1:6" ht="64.5" customHeight="1" x14ac:dyDescent="0.4">
      <c r="A15" s="265" t="s">
        <v>98</v>
      </c>
      <c r="B15" s="125" t="s">
        <v>125</v>
      </c>
      <c r="C15" s="264" t="s">
        <v>120</v>
      </c>
      <c r="D15" s="266" t="s">
        <v>97</v>
      </c>
      <c r="E15" s="278">
        <v>0.05</v>
      </c>
      <c r="F15" s="281">
        <v>7.5999999999999998E-2</v>
      </c>
    </row>
    <row r="16" spans="1:6" ht="26.25" x14ac:dyDescent="0.25">
      <c r="A16" s="263"/>
      <c r="B16" s="124" t="s">
        <v>126</v>
      </c>
      <c r="C16" s="265"/>
      <c r="D16" s="266"/>
      <c r="E16" s="268"/>
      <c r="F16" s="282"/>
    </row>
    <row r="17" spans="1:7" ht="64.5" customHeight="1" x14ac:dyDescent="0.4">
      <c r="A17" s="263" t="s">
        <v>127</v>
      </c>
      <c r="B17" s="125" t="s">
        <v>128</v>
      </c>
      <c r="C17" s="264"/>
      <c r="D17" s="266" t="s">
        <v>129</v>
      </c>
      <c r="E17" s="267">
        <v>4</v>
      </c>
      <c r="F17" s="269">
        <f>19482/12/6033</f>
        <v>0.26910326537377754</v>
      </c>
    </row>
    <row r="18" spans="1:7" ht="26.25" x14ac:dyDescent="0.25">
      <c r="A18" s="263"/>
      <c r="B18" s="124" t="s">
        <v>130</v>
      </c>
      <c r="C18" s="265"/>
      <c r="D18" s="266"/>
      <c r="E18" s="268"/>
      <c r="F18" s="270"/>
    </row>
    <row r="19" spans="1:7" ht="64.5" customHeight="1" x14ac:dyDescent="0.4">
      <c r="A19" s="263" t="s">
        <v>132</v>
      </c>
      <c r="B19" s="125" t="s">
        <v>133</v>
      </c>
      <c r="C19" s="264" t="s">
        <v>131</v>
      </c>
      <c r="D19" s="266" t="s">
        <v>134</v>
      </c>
      <c r="E19" s="278">
        <v>0.8</v>
      </c>
      <c r="F19" s="278">
        <v>0.8</v>
      </c>
    </row>
    <row r="20" spans="1:7" ht="26.25" x14ac:dyDescent="0.25">
      <c r="A20" s="263"/>
      <c r="B20" s="124" t="s">
        <v>135</v>
      </c>
      <c r="C20" s="265"/>
      <c r="D20" s="266"/>
      <c r="E20" s="268"/>
      <c r="F20" s="268"/>
    </row>
    <row r="21" spans="1:7" ht="52.5" x14ac:dyDescent="0.25">
      <c r="A21" s="88" t="s">
        <v>29</v>
      </c>
      <c r="B21" s="296" t="s">
        <v>65</v>
      </c>
      <c r="C21" s="297"/>
      <c r="D21" s="85" t="s">
        <v>66</v>
      </c>
      <c r="E21" s="85" t="s">
        <v>117</v>
      </c>
      <c r="F21" s="85" t="s">
        <v>178</v>
      </c>
    </row>
    <row r="22" spans="1:7" ht="91.5" customHeight="1" x14ac:dyDescent="0.4">
      <c r="A22" s="298" t="s">
        <v>136</v>
      </c>
      <c r="B22" s="126" t="s">
        <v>137</v>
      </c>
      <c r="C22" s="299" t="s">
        <v>120</v>
      </c>
      <c r="D22" s="301" t="s">
        <v>97</v>
      </c>
      <c r="E22" s="302">
        <v>0.8</v>
      </c>
      <c r="F22" s="302">
        <v>0.85</v>
      </c>
    </row>
    <row r="23" spans="1:7" ht="26.25" x14ac:dyDescent="0.25">
      <c r="A23" s="298"/>
      <c r="B23" s="127" t="s">
        <v>138</v>
      </c>
      <c r="C23" s="300"/>
      <c r="D23" s="301"/>
      <c r="E23" s="303"/>
      <c r="F23" s="303"/>
    </row>
    <row r="24" spans="1:7" ht="91.5" customHeight="1" x14ac:dyDescent="0.4">
      <c r="A24" s="298" t="s">
        <v>139</v>
      </c>
      <c r="B24" s="126" t="s">
        <v>140</v>
      </c>
      <c r="C24" s="299" t="s">
        <v>120</v>
      </c>
      <c r="D24" s="301" t="s">
        <v>97</v>
      </c>
      <c r="E24" s="302">
        <v>0.7</v>
      </c>
      <c r="F24" s="302">
        <v>0.75</v>
      </c>
    </row>
    <row r="25" spans="1:7" ht="26.25" x14ac:dyDescent="0.25">
      <c r="A25" s="298"/>
      <c r="B25" s="127" t="s">
        <v>141</v>
      </c>
      <c r="C25" s="300"/>
      <c r="D25" s="301"/>
      <c r="E25" s="303"/>
      <c r="F25" s="303"/>
    </row>
    <row r="26" spans="1:7" ht="52.5" x14ac:dyDescent="0.25">
      <c r="A26" s="88" t="s">
        <v>30</v>
      </c>
      <c r="B26" s="296" t="s">
        <v>65</v>
      </c>
      <c r="C26" s="297"/>
      <c r="D26" s="85" t="s">
        <v>66</v>
      </c>
      <c r="E26" s="85" t="s">
        <v>117</v>
      </c>
      <c r="F26" s="85" t="s">
        <v>178</v>
      </c>
    </row>
    <row r="27" spans="1:7" ht="90" customHeight="1" x14ac:dyDescent="0.4">
      <c r="A27" s="298" t="s">
        <v>142</v>
      </c>
      <c r="B27" s="126" t="s">
        <v>143</v>
      </c>
      <c r="C27" s="299" t="s">
        <v>120</v>
      </c>
      <c r="D27" s="301" t="s">
        <v>96</v>
      </c>
      <c r="E27" s="305">
        <v>8.0000000000000002E-3</v>
      </c>
      <c r="F27" s="305">
        <f>'Quadro Geral'!J25/'Quadro Geral'!J41</f>
        <v>8.6636381612052414E-3</v>
      </c>
    </row>
    <row r="28" spans="1:7" ht="26.25" x14ac:dyDescent="0.4">
      <c r="A28" s="298"/>
      <c r="B28" s="128" t="s">
        <v>144</v>
      </c>
      <c r="C28" s="304"/>
      <c r="D28" s="301"/>
      <c r="E28" s="306"/>
      <c r="F28" s="306"/>
      <c r="G28" s="120"/>
    </row>
    <row r="29" spans="1:7" ht="90" customHeight="1" x14ac:dyDescent="0.4">
      <c r="A29" s="298" t="s">
        <v>145</v>
      </c>
      <c r="B29" s="126" t="s">
        <v>146</v>
      </c>
      <c r="C29" s="299" t="s">
        <v>120</v>
      </c>
      <c r="D29" s="301" t="s">
        <v>96</v>
      </c>
      <c r="E29" s="302">
        <v>1</v>
      </c>
      <c r="F29" s="302">
        <v>1</v>
      </c>
    </row>
    <row r="30" spans="1:7" ht="26.25" x14ac:dyDescent="0.25">
      <c r="A30" s="298"/>
      <c r="B30" s="127" t="s">
        <v>143</v>
      </c>
      <c r="C30" s="300"/>
      <c r="D30" s="301"/>
      <c r="E30" s="303"/>
      <c r="F30" s="303"/>
    </row>
    <row r="31" spans="1:7" ht="128.25" customHeight="1" x14ac:dyDescent="0.25">
      <c r="A31" s="88" t="s">
        <v>31</v>
      </c>
      <c r="B31" s="289" t="s">
        <v>65</v>
      </c>
      <c r="C31" s="290"/>
      <c r="D31" s="85" t="s">
        <v>66</v>
      </c>
      <c r="E31" s="85" t="s">
        <v>117</v>
      </c>
      <c r="F31" s="85" t="s">
        <v>178</v>
      </c>
    </row>
    <row r="32" spans="1:7" ht="101.25" customHeight="1" x14ac:dyDescent="0.25">
      <c r="A32" s="307" t="s">
        <v>147</v>
      </c>
      <c r="B32" s="129" t="s">
        <v>148</v>
      </c>
      <c r="C32" s="310" t="s">
        <v>120</v>
      </c>
      <c r="D32" s="307" t="s">
        <v>96</v>
      </c>
      <c r="E32" s="292"/>
      <c r="F32" s="313">
        <f>56/417</f>
        <v>0.1342925659472422</v>
      </c>
    </row>
    <row r="33" spans="1:14" ht="26.25" x14ac:dyDescent="0.25">
      <c r="A33" s="307"/>
      <c r="B33" s="130" t="s">
        <v>149</v>
      </c>
      <c r="C33" s="311"/>
      <c r="D33" s="307"/>
      <c r="E33" s="312"/>
      <c r="F33" s="314"/>
    </row>
    <row r="34" spans="1:14" ht="74.25" customHeight="1" x14ac:dyDescent="0.25">
      <c r="A34" s="88" t="s">
        <v>32</v>
      </c>
      <c r="B34" s="289" t="s">
        <v>65</v>
      </c>
      <c r="C34" s="316"/>
      <c r="D34" s="85" t="s">
        <v>66</v>
      </c>
      <c r="E34" s="85" t="s">
        <v>117</v>
      </c>
      <c r="F34" s="85" t="s">
        <v>178</v>
      </c>
    </row>
    <row r="35" spans="1:14" ht="42.75" customHeight="1" x14ac:dyDescent="0.25">
      <c r="A35" s="132" t="s">
        <v>179</v>
      </c>
      <c r="B35" s="315" t="s">
        <v>150</v>
      </c>
      <c r="C35" s="315"/>
      <c r="D35" s="237" t="s">
        <v>129</v>
      </c>
      <c r="E35" s="245">
        <v>66000</v>
      </c>
      <c r="F35" s="245">
        <v>70000</v>
      </c>
    </row>
    <row r="36" spans="1:14" ht="51" customHeight="1" x14ac:dyDescent="0.25">
      <c r="A36" s="88" t="s">
        <v>33</v>
      </c>
      <c r="B36" s="289" t="s">
        <v>65</v>
      </c>
      <c r="C36" s="316"/>
      <c r="D36" s="85" t="s">
        <v>66</v>
      </c>
      <c r="E36" s="85" t="s">
        <v>117</v>
      </c>
      <c r="F36" s="85" t="s">
        <v>178</v>
      </c>
    </row>
    <row r="37" spans="1:14" ht="69" customHeight="1" x14ac:dyDescent="0.25">
      <c r="A37" s="320" t="s">
        <v>151</v>
      </c>
      <c r="B37" s="133" t="s">
        <v>152</v>
      </c>
      <c r="C37" s="323" t="s">
        <v>120</v>
      </c>
      <c r="D37" s="324" t="s">
        <v>96</v>
      </c>
      <c r="E37" s="302">
        <v>0.95</v>
      </c>
      <c r="F37" s="302">
        <v>0.95</v>
      </c>
    </row>
    <row r="38" spans="1:14" ht="26.25" x14ac:dyDescent="0.25">
      <c r="A38" s="320"/>
      <c r="B38" s="133" t="s">
        <v>153</v>
      </c>
      <c r="C38" s="323"/>
      <c r="D38" s="324"/>
      <c r="E38" s="303"/>
      <c r="F38" s="303"/>
    </row>
    <row r="39" spans="1:14" ht="69" customHeight="1" x14ac:dyDescent="0.25">
      <c r="A39" s="317" t="s">
        <v>180</v>
      </c>
      <c r="B39" s="134" t="s">
        <v>154</v>
      </c>
      <c r="C39" s="318" t="s">
        <v>120</v>
      </c>
      <c r="D39" s="319" t="s">
        <v>96</v>
      </c>
      <c r="E39" s="302">
        <v>0.64</v>
      </c>
      <c r="F39" s="302">
        <v>0.5</v>
      </c>
    </row>
    <row r="40" spans="1:14" ht="26.25" x14ac:dyDescent="0.25">
      <c r="A40" s="317"/>
      <c r="B40" s="134" t="s">
        <v>155</v>
      </c>
      <c r="C40" s="318"/>
      <c r="D40" s="319"/>
      <c r="E40" s="303"/>
      <c r="F40" s="303"/>
    </row>
    <row r="41" spans="1:14" ht="69" customHeight="1" x14ac:dyDescent="0.25">
      <c r="A41" s="88" t="s">
        <v>34</v>
      </c>
      <c r="B41" s="289" t="s">
        <v>65</v>
      </c>
      <c r="C41" s="316"/>
      <c r="D41" s="85" t="s">
        <v>66</v>
      </c>
      <c r="E41" s="85" t="s">
        <v>117</v>
      </c>
      <c r="F41" s="85" t="s">
        <v>178</v>
      </c>
      <c r="G41" s="209"/>
    </row>
    <row r="42" spans="1:14" ht="78.75" x14ac:dyDescent="0.4">
      <c r="A42" s="132" t="s">
        <v>156</v>
      </c>
      <c r="B42" s="131" t="s">
        <v>157</v>
      </c>
      <c r="C42" s="135"/>
      <c r="D42" s="136" t="s">
        <v>97</v>
      </c>
      <c r="E42" s="137"/>
      <c r="F42" s="244">
        <f>19482/(14873064/1000)</f>
        <v>1.309884768868069</v>
      </c>
      <c r="G42" s="210"/>
    </row>
    <row r="43" spans="1:14" ht="26.25" x14ac:dyDescent="0.25">
      <c r="A43" s="88" t="s">
        <v>35</v>
      </c>
      <c r="B43" s="289" t="s">
        <v>65</v>
      </c>
      <c r="C43" s="316"/>
      <c r="D43" s="85" t="s">
        <v>66</v>
      </c>
      <c r="E43" s="85" t="s">
        <v>117</v>
      </c>
      <c r="F43" s="85" t="s">
        <v>178</v>
      </c>
      <c r="G43" s="254"/>
      <c r="H43" s="254"/>
      <c r="I43" s="196"/>
      <c r="J43" s="196"/>
      <c r="K43" s="196"/>
      <c r="L43" s="196"/>
      <c r="M43" s="196"/>
      <c r="N43" s="196"/>
    </row>
    <row r="44" spans="1:14" ht="68.25" customHeight="1" x14ac:dyDescent="0.55000000000000004">
      <c r="A44" s="315" t="s">
        <v>158</v>
      </c>
      <c r="B44" s="320" t="s">
        <v>159</v>
      </c>
      <c r="C44" s="320"/>
      <c r="D44" s="266" t="s">
        <v>160</v>
      </c>
      <c r="E44" s="321">
        <v>612</v>
      </c>
      <c r="F44" s="269">
        <f>'Anexo_1.2_Usos e Fontes'!D11/6033</f>
        <v>627.94169401624401</v>
      </c>
      <c r="G44" s="236"/>
      <c r="H44" s="235"/>
      <c r="I44" s="211"/>
      <c r="J44" s="196"/>
      <c r="K44" s="228"/>
      <c r="L44" s="196"/>
      <c r="M44" s="196"/>
      <c r="N44" s="196"/>
    </row>
    <row r="45" spans="1:14" ht="36" x14ac:dyDescent="0.55000000000000004">
      <c r="A45" s="315"/>
      <c r="B45" s="325" t="s">
        <v>161</v>
      </c>
      <c r="C45" s="325"/>
      <c r="D45" s="266"/>
      <c r="E45" s="322"/>
      <c r="F45" s="270"/>
      <c r="G45" s="236"/>
      <c r="H45" s="235"/>
      <c r="I45" s="196"/>
      <c r="J45" s="196"/>
      <c r="K45" s="196"/>
      <c r="L45" s="196"/>
      <c r="M45" s="196"/>
      <c r="N45" s="196"/>
    </row>
    <row r="46" spans="1:14" ht="68.25" customHeight="1" x14ac:dyDescent="0.55000000000000004">
      <c r="A46" s="315" t="s">
        <v>162</v>
      </c>
      <c r="B46" s="131" t="s">
        <v>163</v>
      </c>
      <c r="C46" s="263" t="s">
        <v>120</v>
      </c>
      <c r="D46" s="266" t="s">
        <v>160</v>
      </c>
      <c r="E46" s="278">
        <v>0.41</v>
      </c>
      <c r="F46" s="326">
        <f>'Anexo_1.1_Limites Estratégicos'!N7/'Anexo_1.1_Limites Estratégicos'!N9</f>
        <v>0.42709880061838912</v>
      </c>
      <c r="G46" s="236"/>
      <c r="H46" s="235"/>
      <c r="I46" s="211"/>
      <c r="J46" s="211"/>
      <c r="K46" s="196"/>
      <c r="L46" s="196"/>
      <c r="M46" s="196"/>
      <c r="N46" s="196"/>
    </row>
    <row r="47" spans="1:14" ht="36" x14ac:dyDescent="0.55000000000000004">
      <c r="A47" s="315"/>
      <c r="B47" s="131" t="s">
        <v>164</v>
      </c>
      <c r="C47" s="263"/>
      <c r="D47" s="266"/>
      <c r="E47" s="268"/>
      <c r="F47" s="327"/>
      <c r="G47" s="236"/>
      <c r="H47" s="235"/>
      <c r="I47" s="196"/>
      <c r="J47" s="211"/>
      <c r="K47" s="196"/>
      <c r="L47" s="196"/>
      <c r="M47" s="196"/>
      <c r="N47" s="196"/>
    </row>
    <row r="48" spans="1:14" ht="68.25" customHeight="1" x14ac:dyDescent="0.25">
      <c r="A48" s="315" t="s">
        <v>181</v>
      </c>
      <c r="B48" s="266" t="s">
        <v>165</v>
      </c>
      <c r="C48" s="266"/>
      <c r="D48" s="266" t="s">
        <v>160</v>
      </c>
      <c r="E48" s="267">
        <v>5</v>
      </c>
      <c r="F48" s="267">
        <v>16.78</v>
      </c>
      <c r="I48" s="196"/>
      <c r="J48" s="196"/>
      <c r="K48" s="196"/>
      <c r="L48" s="196"/>
      <c r="M48" s="196"/>
      <c r="N48" s="196"/>
    </row>
    <row r="49" spans="1:8" ht="26.25" x14ac:dyDescent="0.25">
      <c r="A49" s="315"/>
      <c r="B49" s="266" t="s">
        <v>166</v>
      </c>
      <c r="C49" s="266"/>
      <c r="D49" s="266"/>
      <c r="E49" s="268"/>
      <c r="F49" s="268"/>
      <c r="G49" s="196"/>
      <c r="H49" s="196"/>
    </row>
    <row r="50" spans="1:8" ht="68.25" customHeight="1" x14ac:dyDescent="0.25">
      <c r="A50" s="315" t="s">
        <v>167</v>
      </c>
      <c r="B50" s="131" t="s">
        <v>168</v>
      </c>
      <c r="C50" s="263" t="s">
        <v>120</v>
      </c>
      <c r="D50" s="266" t="s">
        <v>160</v>
      </c>
      <c r="E50" s="329">
        <v>0.23200000000000001</v>
      </c>
      <c r="F50" s="330">
        <v>0.21099999999999999</v>
      </c>
      <c r="G50" s="199"/>
      <c r="H50" s="196"/>
    </row>
    <row r="51" spans="1:8" ht="36" x14ac:dyDescent="0.25">
      <c r="A51" s="315"/>
      <c r="B51" s="131" t="s">
        <v>169</v>
      </c>
      <c r="C51" s="263"/>
      <c r="D51" s="266"/>
      <c r="E51" s="268"/>
      <c r="F51" s="331"/>
      <c r="G51" s="199"/>
      <c r="H51" s="196"/>
    </row>
    <row r="52" spans="1:8" ht="68.25" customHeight="1" x14ac:dyDescent="0.25">
      <c r="A52" s="315" t="s">
        <v>170</v>
      </c>
      <c r="B52" s="131" t="s">
        <v>171</v>
      </c>
      <c r="C52" s="263" t="s">
        <v>120</v>
      </c>
      <c r="D52" s="266" t="s">
        <v>160</v>
      </c>
      <c r="E52" s="329">
        <v>0.378</v>
      </c>
      <c r="F52" s="330">
        <v>0.33800000000000002</v>
      </c>
      <c r="G52" s="199"/>
    </row>
    <row r="53" spans="1:8" ht="36" x14ac:dyDescent="0.25">
      <c r="A53" s="315"/>
      <c r="B53" s="131" t="s">
        <v>172</v>
      </c>
      <c r="C53" s="263"/>
      <c r="D53" s="266"/>
      <c r="E53" s="268"/>
      <c r="F53" s="332"/>
      <c r="G53" s="199"/>
    </row>
    <row r="54" spans="1:8" ht="76.5" customHeight="1" x14ac:dyDescent="0.25">
      <c r="A54" s="88" t="s">
        <v>36</v>
      </c>
      <c r="B54" s="289" t="s">
        <v>65</v>
      </c>
      <c r="C54" s="316"/>
      <c r="D54" s="85" t="s">
        <v>66</v>
      </c>
      <c r="E54" s="85" t="s">
        <v>117</v>
      </c>
      <c r="F54" s="85" t="s">
        <v>178</v>
      </c>
    </row>
    <row r="55" spans="1:8" ht="59.25" customHeight="1" x14ac:dyDescent="0.25">
      <c r="A55" s="315" t="s">
        <v>182</v>
      </c>
      <c r="B55" s="131" t="s">
        <v>173</v>
      </c>
      <c r="C55" s="263" t="s">
        <v>120</v>
      </c>
      <c r="D55" s="266" t="s">
        <v>160</v>
      </c>
      <c r="E55" s="308"/>
      <c r="F55" s="294">
        <v>0.7</v>
      </c>
    </row>
    <row r="56" spans="1:8" ht="26.25" x14ac:dyDescent="0.25">
      <c r="A56" s="315"/>
      <c r="B56" s="131" t="s">
        <v>174</v>
      </c>
      <c r="C56" s="263"/>
      <c r="D56" s="266"/>
      <c r="E56" s="309"/>
      <c r="F56" s="328"/>
    </row>
    <row r="57" spans="1:8" ht="83.25" customHeight="1" x14ac:dyDescent="0.25">
      <c r="A57" s="88" t="s">
        <v>37</v>
      </c>
      <c r="B57" s="289" t="s">
        <v>65</v>
      </c>
      <c r="C57" s="290"/>
      <c r="D57" s="85" t="s">
        <v>66</v>
      </c>
      <c r="E57" s="85" t="s">
        <v>117</v>
      </c>
      <c r="F57" s="85" t="s">
        <v>178</v>
      </c>
    </row>
    <row r="58" spans="1:8" ht="87" customHeight="1" x14ac:dyDescent="0.4">
      <c r="A58" s="315" t="s">
        <v>183</v>
      </c>
      <c r="B58" s="320" t="s">
        <v>175</v>
      </c>
      <c r="C58" s="320"/>
      <c r="D58" s="266" t="s">
        <v>96</v>
      </c>
      <c r="E58" s="308"/>
      <c r="F58" s="333">
        <v>5</v>
      </c>
    </row>
    <row r="59" spans="1:8" ht="87" customHeight="1" x14ac:dyDescent="0.25">
      <c r="A59" s="315"/>
      <c r="B59" s="325" t="s">
        <v>176</v>
      </c>
      <c r="C59" s="325"/>
      <c r="D59" s="266"/>
      <c r="E59" s="309"/>
      <c r="F59" s="334"/>
    </row>
    <row r="60" spans="1:8" ht="52.5" customHeight="1" x14ac:dyDescent="0.4">
      <c r="A60" s="335"/>
      <c r="B60" s="335"/>
      <c r="C60" s="335"/>
      <c r="D60" s="335"/>
      <c r="E60" s="335"/>
      <c r="F60" s="335"/>
    </row>
    <row r="61" spans="1:8" ht="71.25" customHeight="1" x14ac:dyDescent="0.25">
      <c r="A61" s="336"/>
      <c r="B61" s="336"/>
      <c r="C61" s="336"/>
      <c r="D61" s="336"/>
      <c r="E61" s="336"/>
      <c r="F61" s="336"/>
    </row>
    <row r="62" spans="1:8" x14ac:dyDescent="0.25">
      <c r="A62" s="336"/>
      <c r="B62" s="336"/>
      <c r="C62" s="336"/>
      <c r="D62" s="336"/>
      <c r="E62" s="336"/>
      <c r="F62" s="336"/>
    </row>
    <row r="63" spans="1:8" x14ac:dyDescent="0.25">
      <c r="A63" s="336"/>
      <c r="B63" s="336"/>
      <c r="C63" s="336"/>
      <c r="D63" s="336"/>
      <c r="E63" s="336"/>
      <c r="F63" s="336"/>
    </row>
    <row r="64" spans="1:8" x14ac:dyDescent="0.25">
      <c r="A64" s="336"/>
      <c r="B64" s="336"/>
      <c r="C64" s="336"/>
      <c r="D64" s="336"/>
      <c r="E64" s="336"/>
      <c r="F64" s="336"/>
    </row>
    <row r="65" spans="1:6" x14ac:dyDescent="0.25">
      <c r="A65" s="336"/>
      <c r="B65" s="336"/>
      <c r="C65" s="336"/>
      <c r="D65" s="336"/>
      <c r="E65" s="336"/>
      <c r="F65" s="336"/>
    </row>
    <row r="66" spans="1:6" x14ac:dyDescent="0.25">
      <c r="A66" s="336"/>
      <c r="B66" s="336"/>
      <c r="C66" s="336"/>
      <c r="D66" s="336"/>
      <c r="E66" s="336"/>
      <c r="F66" s="336"/>
    </row>
    <row r="67" spans="1:6" x14ac:dyDescent="0.25">
      <c r="A67" s="336"/>
      <c r="B67" s="336"/>
      <c r="C67" s="336"/>
      <c r="D67" s="336"/>
      <c r="E67" s="336"/>
      <c r="F67" s="336"/>
    </row>
    <row r="68" spans="1:6" x14ac:dyDescent="0.25">
      <c r="A68" s="336"/>
      <c r="B68" s="336"/>
      <c r="C68" s="336"/>
      <c r="D68" s="336"/>
      <c r="E68" s="336"/>
      <c r="F68" s="336"/>
    </row>
    <row r="69" spans="1:6" x14ac:dyDescent="0.25">
      <c r="A69" s="336"/>
      <c r="B69" s="336"/>
      <c r="C69" s="336"/>
      <c r="D69" s="336"/>
      <c r="E69" s="336"/>
      <c r="F69" s="336"/>
    </row>
    <row r="70" spans="1:6" x14ac:dyDescent="0.25">
      <c r="A70" s="336"/>
      <c r="B70" s="336"/>
      <c r="C70" s="336"/>
      <c r="D70" s="336"/>
      <c r="E70" s="336"/>
      <c r="F70" s="336"/>
    </row>
    <row r="71" spans="1:6" x14ac:dyDescent="0.25">
      <c r="A71" s="336"/>
      <c r="B71" s="336"/>
      <c r="C71" s="336"/>
      <c r="D71" s="336"/>
      <c r="E71" s="336"/>
      <c r="F71" s="336"/>
    </row>
    <row r="72" spans="1:6" x14ac:dyDescent="0.25">
      <c r="A72" s="336"/>
      <c r="B72" s="336"/>
      <c r="C72" s="336"/>
      <c r="D72" s="336"/>
      <c r="E72" s="336"/>
      <c r="F72" s="336"/>
    </row>
  </sheetData>
  <mergeCells count="117">
    <mergeCell ref="A60:F60"/>
    <mergeCell ref="A61:F72"/>
    <mergeCell ref="B57:C57"/>
    <mergeCell ref="A58:A59"/>
    <mergeCell ref="B58:C58"/>
    <mergeCell ref="D58:D59"/>
    <mergeCell ref="E58:E59"/>
    <mergeCell ref="F58:F59"/>
    <mergeCell ref="B59:C59"/>
    <mergeCell ref="B54:C54"/>
    <mergeCell ref="A55:A56"/>
    <mergeCell ref="C55:C56"/>
    <mergeCell ref="D55:D56"/>
    <mergeCell ref="E55:E56"/>
    <mergeCell ref="F55:F56"/>
    <mergeCell ref="A50:A51"/>
    <mergeCell ref="C50:C51"/>
    <mergeCell ref="D50:D51"/>
    <mergeCell ref="E50:E51"/>
    <mergeCell ref="F50:F51"/>
    <mergeCell ref="A52:A53"/>
    <mergeCell ref="C52:C53"/>
    <mergeCell ref="D52:D53"/>
    <mergeCell ref="E52:E53"/>
    <mergeCell ref="F52:F53"/>
    <mergeCell ref="A48:A49"/>
    <mergeCell ref="B48:C48"/>
    <mergeCell ref="D48:D49"/>
    <mergeCell ref="E48:E49"/>
    <mergeCell ref="F48:F49"/>
    <mergeCell ref="B49:C49"/>
    <mergeCell ref="F44:F45"/>
    <mergeCell ref="B45:C45"/>
    <mergeCell ref="A46:A47"/>
    <mergeCell ref="C46:C47"/>
    <mergeCell ref="D46:D47"/>
    <mergeCell ref="E46:E47"/>
    <mergeCell ref="F46:F47"/>
    <mergeCell ref="B41:C41"/>
    <mergeCell ref="B43:C43"/>
    <mergeCell ref="A44:A45"/>
    <mergeCell ref="B44:C44"/>
    <mergeCell ref="D44:D45"/>
    <mergeCell ref="E44:E45"/>
    <mergeCell ref="A37:A38"/>
    <mergeCell ref="C37:C38"/>
    <mergeCell ref="D37:D38"/>
    <mergeCell ref="E37:E38"/>
    <mergeCell ref="F37:F38"/>
    <mergeCell ref="A39:A40"/>
    <mergeCell ref="C39:C40"/>
    <mergeCell ref="D39:D40"/>
    <mergeCell ref="E39:E40"/>
    <mergeCell ref="F39:F40"/>
    <mergeCell ref="B36:C36"/>
    <mergeCell ref="B35:C35"/>
    <mergeCell ref="B34:C34"/>
    <mergeCell ref="A32:A33"/>
    <mergeCell ref="C32:C33"/>
    <mergeCell ref="D32:D33"/>
    <mergeCell ref="E32:E33"/>
    <mergeCell ref="F32:F33"/>
    <mergeCell ref="A29:A30"/>
    <mergeCell ref="C29:C30"/>
    <mergeCell ref="D29:D30"/>
    <mergeCell ref="E29:E30"/>
    <mergeCell ref="F29:F30"/>
    <mergeCell ref="B31:C31"/>
    <mergeCell ref="B26:C26"/>
    <mergeCell ref="A27:A28"/>
    <mergeCell ref="C27:C28"/>
    <mergeCell ref="D27:D28"/>
    <mergeCell ref="E27:E28"/>
    <mergeCell ref="F27:F28"/>
    <mergeCell ref="A22:A23"/>
    <mergeCell ref="C22:C23"/>
    <mergeCell ref="D22:D23"/>
    <mergeCell ref="E22:E23"/>
    <mergeCell ref="F22:F23"/>
    <mergeCell ref="A24:A25"/>
    <mergeCell ref="C24:C25"/>
    <mergeCell ref="D24:D25"/>
    <mergeCell ref="E24:E25"/>
    <mergeCell ref="F24:F25"/>
    <mergeCell ref="B21:C21"/>
    <mergeCell ref="A19:A20"/>
    <mergeCell ref="C19:C20"/>
    <mergeCell ref="D19:D20"/>
    <mergeCell ref="E19:E20"/>
    <mergeCell ref="F19:F20"/>
    <mergeCell ref="A2:F2"/>
    <mergeCell ref="A3:F3"/>
    <mergeCell ref="A4:F4"/>
    <mergeCell ref="A6:F6"/>
    <mergeCell ref="B8:C8"/>
    <mergeCell ref="A9:A10"/>
    <mergeCell ref="C9:C10"/>
    <mergeCell ref="D9:D10"/>
    <mergeCell ref="E9:E10"/>
    <mergeCell ref="F9:F10"/>
    <mergeCell ref="A17:A18"/>
    <mergeCell ref="C17:C18"/>
    <mergeCell ref="D17:D18"/>
    <mergeCell ref="E17:E18"/>
    <mergeCell ref="F17:F18"/>
    <mergeCell ref="A11:F11"/>
    <mergeCell ref="B12:C12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F15:F16"/>
  </mergeCells>
  <pageMargins left="0.51181102362204722" right="0.51181102362204722" top="0.78740157480314965" bottom="0.78740157480314965" header="0.31496062992125984" footer="0.31496062992125984"/>
  <pageSetup paperSize="9" scale="20" orientation="portrait" r:id="rId1"/>
  <rowBreaks count="1" manualBreakCount="1">
    <brk id="59" max="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theme="0"/>
    <pageSetUpPr fitToPage="1"/>
  </sheetPr>
  <dimension ref="A2:AF60"/>
  <sheetViews>
    <sheetView showGridLines="0" topLeftCell="A43" zoomScale="50" zoomScaleNormal="50" zoomScaleSheetLayoutView="80" workbookViewId="0">
      <selection activeCell="R10" sqref="R10"/>
    </sheetView>
  </sheetViews>
  <sheetFormatPr defaultColWidth="9.140625" defaultRowHeight="15" x14ac:dyDescent="0.25"/>
  <cols>
    <col min="1" max="1" width="28.7109375" style="1" customWidth="1"/>
    <col min="2" max="2" width="10.42578125" style="155" customWidth="1"/>
    <col min="3" max="3" width="10.5703125" style="1" customWidth="1"/>
    <col min="4" max="4" width="27.85546875" style="1" customWidth="1"/>
    <col min="5" max="5" width="40" style="1" customWidth="1"/>
    <col min="6" max="6" width="45.85546875" style="1" customWidth="1"/>
    <col min="7" max="7" width="54" style="1" customWidth="1"/>
    <col min="8" max="8" width="50.140625" style="1" customWidth="1"/>
    <col min="9" max="9" width="28.28515625" style="1" customWidth="1"/>
    <col min="10" max="10" width="29" style="1" customWidth="1"/>
    <col min="11" max="11" width="28.7109375" style="1" customWidth="1"/>
    <col min="12" max="12" width="27.28515625" style="1" customWidth="1"/>
    <col min="13" max="13" width="24.28515625" style="1" customWidth="1"/>
    <col min="14" max="14" width="23" style="1" customWidth="1"/>
    <col min="15" max="15" width="25.42578125" style="191" customWidth="1"/>
    <col min="16" max="16" width="22.28515625" style="1" bestFit="1" customWidth="1"/>
    <col min="17" max="18" width="9.140625" style="1"/>
    <col min="19" max="19" width="0" style="1" hidden="1" customWidth="1"/>
    <col min="20" max="29" width="0" style="141" hidden="1" customWidth="1"/>
    <col min="30" max="32" width="0" style="1" hidden="1" customWidth="1"/>
    <col min="33" max="16384" width="9.140625" style="1"/>
  </cols>
  <sheetData>
    <row r="2" spans="1:29" ht="86.25" customHeight="1" x14ac:dyDescent="0.25"/>
    <row r="3" spans="1:29" s="2" customFormat="1" ht="27" customHeight="1" x14ac:dyDescent="0.25">
      <c r="A3" s="337" t="str">
        <f>'Indicadores e Metas'!A3:F3</f>
        <v>CAU/BA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19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 s="2" customFormat="1" ht="27" customHeight="1" x14ac:dyDescent="0.25">
      <c r="A4" s="337" t="s">
        <v>199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192"/>
      <c r="T4" s="142"/>
      <c r="U4" s="142"/>
      <c r="V4" s="142"/>
      <c r="W4" s="142"/>
      <c r="X4" s="142"/>
      <c r="Y4" s="142"/>
      <c r="Z4" s="142"/>
      <c r="AA4" s="142"/>
      <c r="AB4" s="142"/>
      <c r="AC4" s="142"/>
    </row>
    <row r="5" spans="1:29" s="31" customFormat="1" ht="32.25" customHeight="1" x14ac:dyDescent="0.35">
      <c r="A5" s="51"/>
      <c r="B5" s="156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91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29" s="2" customFormat="1" ht="21" x14ac:dyDescent="0.35">
      <c r="A6" s="350" t="s">
        <v>81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 t="s">
        <v>24</v>
      </c>
      <c r="O6" s="192"/>
      <c r="T6" s="142"/>
      <c r="U6" s="142"/>
      <c r="V6" s="142"/>
      <c r="W6" s="142"/>
      <c r="X6" s="142"/>
      <c r="Y6" s="142"/>
      <c r="Z6" s="142"/>
      <c r="AA6" s="142"/>
      <c r="AB6" s="142"/>
      <c r="AC6" s="142"/>
    </row>
    <row r="7" spans="1:29" s="2" customFormat="1" ht="39" customHeight="1" x14ac:dyDescent="0.4">
      <c r="A7" s="353" t="s">
        <v>4</v>
      </c>
      <c r="B7" s="339" t="s">
        <v>247</v>
      </c>
      <c r="C7" s="339" t="s">
        <v>42</v>
      </c>
      <c r="D7" s="339" t="s">
        <v>5</v>
      </c>
      <c r="E7" s="339" t="s">
        <v>62</v>
      </c>
      <c r="F7" s="339" t="s">
        <v>41</v>
      </c>
      <c r="G7" s="344" t="s">
        <v>241</v>
      </c>
      <c r="H7" s="340" t="s">
        <v>83</v>
      </c>
      <c r="I7" s="339" t="s">
        <v>233</v>
      </c>
      <c r="J7" s="339" t="s">
        <v>232</v>
      </c>
      <c r="K7" s="339" t="s">
        <v>231</v>
      </c>
      <c r="L7" s="339" t="s">
        <v>78</v>
      </c>
      <c r="M7" s="339" t="s">
        <v>242</v>
      </c>
      <c r="N7" s="352"/>
      <c r="O7" s="192"/>
      <c r="S7" s="145"/>
      <c r="T7" s="146" t="s">
        <v>184</v>
      </c>
      <c r="U7" s="140"/>
      <c r="V7" s="140"/>
      <c r="W7" s="140"/>
      <c r="X7" s="140"/>
      <c r="Y7" s="140"/>
      <c r="Z7" s="145"/>
      <c r="AA7" s="145"/>
      <c r="AB7" s="145"/>
      <c r="AC7" s="145"/>
    </row>
    <row r="8" spans="1:29" s="2" customFormat="1" ht="74.25" customHeight="1" x14ac:dyDescent="0.4">
      <c r="A8" s="354"/>
      <c r="B8" s="340"/>
      <c r="C8" s="340"/>
      <c r="D8" s="340"/>
      <c r="E8" s="340"/>
      <c r="F8" s="340"/>
      <c r="G8" s="345"/>
      <c r="H8" s="340"/>
      <c r="I8" s="340"/>
      <c r="J8" s="340"/>
      <c r="K8" s="340"/>
      <c r="L8" s="340"/>
      <c r="M8" s="151" t="s">
        <v>234</v>
      </c>
      <c r="N8" s="152" t="s">
        <v>88</v>
      </c>
      <c r="O8" s="192"/>
      <c r="S8" s="145"/>
      <c r="T8" s="146" t="s">
        <v>192</v>
      </c>
      <c r="U8" s="140"/>
      <c r="V8" s="140"/>
      <c r="W8" s="140"/>
      <c r="X8" s="140"/>
      <c r="Y8" s="140"/>
      <c r="Z8" s="145"/>
      <c r="AA8" s="145"/>
      <c r="AB8" s="145"/>
      <c r="AC8" s="145"/>
    </row>
    <row r="9" spans="1:29" s="2" customFormat="1" ht="105" x14ac:dyDescent="0.4">
      <c r="A9" s="53" t="s">
        <v>251</v>
      </c>
      <c r="B9" s="52" t="s">
        <v>252</v>
      </c>
      <c r="C9" s="53"/>
      <c r="D9" s="53" t="s">
        <v>268</v>
      </c>
      <c r="E9" s="53" t="s">
        <v>296</v>
      </c>
      <c r="F9" s="53" t="s">
        <v>32</v>
      </c>
      <c r="G9" s="53"/>
      <c r="H9" s="53" t="s">
        <v>324</v>
      </c>
      <c r="I9" s="164">
        <v>183676.58000000002</v>
      </c>
      <c r="J9" s="164">
        <v>177515.73</v>
      </c>
      <c r="K9" s="93"/>
      <c r="L9" s="96">
        <f>IFERROR(K9/J9*100,)</f>
        <v>0</v>
      </c>
      <c r="M9" s="95">
        <f>J9-I9</f>
        <v>-6160.8500000000058</v>
      </c>
      <c r="N9" s="190">
        <f>IFERROR(M9/I9*100,)</f>
        <v>-3.3541837505903067</v>
      </c>
      <c r="O9" s="193"/>
      <c r="S9" s="145"/>
      <c r="T9" s="146" t="s">
        <v>193</v>
      </c>
      <c r="U9" s="140"/>
      <c r="V9" s="140"/>
      <c r="W9" s="140"/>
      <c r="X9" s="140"/>
      <c r="Y9" s="140"/>
      <c r="Z9" s="145"/>
      <c r="AA9" s="145"/>
      <c r="AB9" s="145"/>
      <c r="AC9" s="145"/>
    </row>
    <row r="10" spans="1:29" s="2" customFormat="1" ht="168" x14ac:dyDescent="0.4">
      <c r="A10" s="53" t="s">
        <v>253</v>
      </c>
      <c r="B10" s="52" t="s">
        <v>252</v>
      </c>
      <c r="C10" s="53"/>
      <c r="D10" s="53" t="s">
        <v>269</v>
      </c>
      <c r="E10" s="53" t="s">
        <v>297</v>
      </c>
      <c r="F10" s="53" t="s">
        <v>38</v>
      </c>
      <c r="G10" s="53"/>
      <c r="H10" s="53" t="s">
        <v>325</v>
      </c>
      <c r="I10" s="164">
        <v>596890.62</v>
      </c>
      <c r="J10" s="164">
        <v>600626.67000000004</v>
      </c>
      <c r="K10" s="93"/>
      <c r="L10" s="96">
        <f t="shared" ref="L10:L40" si="0">IFERROR(K10/J10*100,)</f>
        <v>0</v>
      </c>
      <c r="M10" s="95">
        <f t="shared" ref="M10:M40" si="1">J10-I10</f>
        <v>3736.0500000000466</v>
      </c>
      <c r="N10" s="190">
        <f t="shared" ref="N10:N40" si="2">IFERROR(M10/I10*100,)</f>
        <v>0.6259186984710946</v>
      </c>
      <c r="O10" s="193"/>
      <c r="S10" s="145"/>
      <c r="T10" s="146" t="s">
        <v>185</v>
      </c>
      <c r="U10" s="140"/>
      <c r="V10" s="140"/>
      <c r="W10" s="140"/>
      <c r="X10" s="140"/>
      <c r="Y10" s="140"/>
      <c r="Z10" s="145"/>
      <c r="AA10" s="145"/>
      <c r="AB10" s="145"/>
      <c r="AC10" s="145"/>
    </row>
    <row r="11" spans="1:29" s="2" customFormat="1" ht="126" x14ac:dyDescent="0.4">
      <c r="A11" s="53" t="s">
        <v>254</v>
      </c>
      <c r="B11" s="52" t="s">
        <v>252</v>
      </c>
      <c r="C11" s="53"/>
      <c r="D11" s="53" t="s">
        <v>270</v>
      </c>
      <c r="E11" s="53" t="s">
        <v>298</v>
      </c>
      <c r="F11" s="53" t="s">
        <v>218</v>
      </c>
      <c r="G11" s="53"/>
      <c r="H11" s="53" t="s">
        <v>326</v>
      </c>
      <c r="I11" s="164">
        <v>212902.52</v>
      </c>
      <c r="J11" s="164">
        <v>287629.05</v>
      </c>
      <c r="K11" s="93"/>
      <c r="L11" s="96">
        <f t="shared" si="0"/>
        <v>0</v>
      </c>
      <c r="M11" s="95">
        <f t="shared" si="1"/>
        <v>74726.53</v>
      </c>
      <c r="N11" s="190">
        <f t="shared" si="2"/>
        <v>35.098941055277315</v>
      </c>
      <c r="O11" s="193"/>
      <c r="S11" s="145"/>
      <c r="T11" s="146" t="s">
        <v>194</v>
      </c>
      <c r="U11" s="140"/>
      <c r="V11" s="140"/>
      <c r="W11" s="140"/>
      <c r="X11" s="140"/>
      <c r="Y11" s="140"/>
      <c r="Z11" s="145"/>
      <c r="AA11" s="145"/>
      <c r="AB11" s="145"/>
      <c r="AC11" s="145"/>
    </row>
    <row r="12" spans="1:29" s="2" customFormat="1" ht="168" x14ac:dyDescent="0.4">
      <c r="A12" s="53" t="s">
        <v>255</v>
      </c>
      <c r="B12" s="52" t="s">
        <v>252</v>
      </c>
      <c r="C12" s="53"/>
      <c r="D12" s="53" t="s">
        <v>271</v>
      </c>
      <c r="E12" s="53" t="s">
        <v>299</v>
      </c>
      <c r="F12" s="53" t="s">
        <v>33</v>
      </c>
      <c r="G12" s="53"/>
      <c r="H12" s="53" t="s">
        <v>327</v>
      </c>
      <c r="I12" s="164">
        <v>81750.51999999999</v>
      </c>
      <c r="J12" s="164">
        <v>123589.73</v>
      </c>
      <c r="K12" s="93"/>
      <c r="L12" s="96">
        <f t="shared" si="0"/>
        <v>0</v>
      </c>
      <c r="M12" s="95">
        <f t="shared" si="1"/>
        <v>41839.210000000006</v>
      </c>
      <c r="N12" s="190">
        <f t="shared" si="2"/>
        <v>51.179136230570776</v>
      </c>
      <c r="O12" s="193"/>
      <c r="S12" s="145"/>
      <c r="T12" s="146" t="s">
        <v>217</v>
      </c>
      <c r="U12" s="140"/>
      <c r="V12" s="140"/>
      <c r="W12" s="140"/>
      <c r="X12" s="140"/>
      <c r="Y12" s="140"/>
      <c r="Z12" s="145"/>
      <c r="AA12" s="145"/>
      <c r="AB12" s="145"/>
      <c r="AC12" s="145"/>
    </row>
    <row r="13" spans="1:29" s="2" customFormat="1" ht="168" x14ac:dyDescent="0.4">
      <c r="A13" s="53" t="s">
        <v>256</v>
      </c>
      <c r="B13" s="52" t="s">
        <v>252</v>
      </c>
      <c r="C13" s="53"/>
      <c r="D13" s="53" t="s">
        <v>272</v>
      </c>
      <c r="E13" s="53" t="s">
        <v>300</v>
      </c>
      <c r="F13" s="53" t="s">
        <v>35</v>
      </c>
      <c r="G13" s="53"/>
      <c r="H13" s="53" t="s">
        <v>328</v>
      </c>
      <c r="I13" s="164">
        <v>417900.58999999997</v>
      </c>
      <c r="J13" s="164">
        <v>440341.65</v>
      </c>
      <c r="K13" s="93"/>
      <c r="L13" s="96">
        <f t="shared" si="0"/>
        <v>0</v>
      </c>
      <c r="M13" s="95">
        <f t="shared" si="1"/>
        <v>22441.060000000056</v>
      </c>
      <c r="N13" s="190">
        <f t="shared" si="2"/>
        <v>5.3699517390009088</v>
      </c>
      <c r="O13" s="193"/>
      <c r="S13" s="145"/>
      <c r="T13" s="146" t="s">
        <v>186</v>
      </c>
      <c r="U13" s="140"/>
      <c r="V13" s="140"/>
      <c r="W13" s="140"/>
      <c r="X13" s="140"/>
      <c r="Y13" s="140"/>
      <c r="Z13" s="145"/>
      <c r="AA13" s="145"/>
      <c r="AB13" s="145"/>
      <c r="AC13" s="145"/>
    </row>
    <row r="14" spans="1:29" s="2" customFormat="1" ht="105" x14ac:dyDescent="0.4">
      <c r="A14" s="53" t="s">
        <v>257</v>
      </c>
      <c r="B14" s="52" t="s">
        <v>252</v>
      </c>
      <c r="C14" s="53"/>
      <c r="D14" s="53" t="s">
        <v>273</v>
      </c>
      <c r="E14" s="53" t="s">
        <v>301</v>
      </c>
      <c r="F14" s="53" t="s">
        <v>36</v>
      </c>
      <c r="G14" s="53"/>
      <c r="H14" s="53" t="s">
        <v>329</v>
      </c>
      <c r="I14" s="164">
        <v>206554.6</v>
      </c>
      <c r="J14" s="164">
        <v>185160.41</v>
      </c>
      <c r="K14" s="93"/>
      <c r="L14" s="96">
        <f t="shared" si="0"/>
        <v>0</v>
      </c>
      <c r="M14" s="95">
        <f t="shared" si="1"/>
        <v>-21394.190000000002</v>
      </c>
      <c r="N14" s="190">
        <f t="shared" si="2"/>
        <v>-10.357643935308147</v>
      </c>
      <c r="O14" s="193"/>
      <c r="S14" s="145"/>
      <c r="T14" s="146" t="s">
        <v>195</v>
      </c>
      <c r="U14" s="140"/>
      <c r="V14" s="140"/>
      <c r="W14" s="140"/>
      <c r="X14" s="140"/>
      <c r="Y14" s="140"/>
      <c r="Z14" s="145"/>
      <c r="AA14" s="145"/>
      <c r="AB14" s="145"/>
      <c r="AC14" s="145"/>
    </row>
    <row r="15" spans="1:29" s="2" customFormat="1" ht="84" x14ac:dyDescent="0.4">
      <c r="A15" s="53" t="s">
        <v>258</v>
      </c>
      <c r="B15" s="52" t="s">
        <v>252</v>
      </c>
      <c r="C15" s="53"/>
      <c r="D15" s="53" t="s">
        <v>274</v>
      </c>
      <c r="E15" s="53" t="s">
        <v>302</v>
      </c>
      <c r="F15" s="53" t="s">
        <v>33</v>
      </c>
      <c r="G15" s="53"/>
      <c r="H15" s="53" t="s">
        <v>330</v>
      </c>
      <c r="I15" s="164">
        <v>143122.57</v>
      </c>
      <c r="J15" s="164">
        <v>146942.13</v>
      </c>
      <c r="K15" s="93"/>
      <c r="L15" s="96">
        <f t="shared" si="0"/>
        <v>0</v>
      </c>
      <c r="M15" s="95">
        <f t="shared" si="1"/>
        <v>3819.5599999999977</v>
      </c>
      <c r="N15" s="190">
        <f t="shared" si="2"/>
        <v>2.6687335198075308</v>
      </c>
      <c r="O15" s="193"/>
      <c r="S15" s="145"/>
      <c r="T15" s="146" t="s">
        <v>187</v>
      </c>
      <c r="U15" s="140"/>
      <c r="V15" s="140"/>
      <c r="W15" s="140"/>
      <c r="X15" s="140"/>
      <c r="Y15" s="140"/>
      <c r="Z15" s="145"/>
      <c r="AA15" s="145"/>
      <c r="AB15" s="145"/>
      <c r="AC15" s="145"/>
    </row>
    <row r="16" spans="1:29" s="2" customFormat="1" ht="84" x14ac:dyDescent="0.4">
      <c r="A16" s="53" t="s">
        <v>259</v>
      </c>
      <c r="B16" s="52" t="s">
        <v>252</v>
      </c>
      <c r="C16" s="53"/>
      <c r="D16" s="53" t="s">
        <v>275</v>
      </c>
      <c r="E16" s="53" t="s">
        <v>303</v>
      </c>
      <c r="F16" s="53" t="s">
        <v>36</v>
      </c>
      <c r="G16" s="53"/>
      <c r="H16" s="53" t="s">
        <v>331</v>
      </c>
      <c r="I16" s="164">
        <v>11000</v>
      </c>
      <c r="J16" s="164">
        <v>11387</v>
      </c>
      <c r="K16" s="93"/>
      <c r="L16" s="96">
        <f t="shared" si="0"/>
        <v>0</v>
      </c>
      <c r="M16" s="95">
        <f t="shared" si="1"/>
        <v>387</v>
      </c>
      <c r="N16" s="190">
        <f t="shared" si="2"/>
        <v>3.5181818181818181</v>
      </c>
      <c r="O16" s="193"/>
      <c r="S16" s="145"/>
      <c r="T16" s="146" t="s">
        <v>188</v>
      </c>
      <c r="U16" s="140"/>
      <c r="V16" s="140"/>
      <c r="W16" s="140"/>
      <c r="X16" s="140"/>
      <c r="Y16" s="140"/>
      <c r="Z16" s="145"/>
      <c r="AA16" s="145"/>
      <c r="AB16" s="145"/>
      <c r="AC16" s="145"/>
    </row>
    <row r="17" spans="1:29" s="2" customFormat="1" ht="147" x14ac:dyDescent="0.4">
      <c r="A17" s="53" t="s">
        <v>260</v>
      </c>
      <c r="B17" s="52" t="s">
        <v>252</v>
      </c>
      <c r="C17" s="53"/>
      <c r="D17" s="53" t="s">
        <v>276</v>
      </c>
      <c r="E17" s="53" t="s">
        <v>304</v>
      </c>
      <c r="F17" s="53" t="s">
        <v>28</v>
      </c>
      <c r="G17" s="53"/>
      <c r="H17" s="53" t="s">
        <v>332</v>
      </c>
      <c r="I17" s="164">
        <v>30000.09</v>
      </c>
      <c r="J17" s="164">
        <v>40000</v>
      </c>
      <c r="K17" s="93"/>
      <c r="L17" s="96">
        <f t="shared" si="0"/>
        <v>0</v>
      </c>
      <c r="M17" s="95">
        <f t="shared" si="1"/>
        <v>9999.91</v>
      </c>
      <c r="N17" s="190">
        <f t="shared" si="2"/>
        <v>33.33293333453333</v>
      </c>
      <c r="O17" s="193"/>
      <c r="S17" s="145"/>
      <c r="T17" s="146" t="s">
        <v>196</v>
      </c>
      <c r="U17" s="140"/>
      <c r="V17" s="140"/>
      <c r="W17" s="140"/>
      <c r="X17" s="140"/>
      <c r="Y17" s="140"/>
      <c r="Z17" s="145"/>
      <c r="AA17" s="145"/>
      <c r="AB17" s="145"/>
      <c r="AC17" s="145"/>
    </row>
    <row r="18" spans="1:29" s="2" customFormat="1" ht="105" x14ac:dyDescent="0.4">
      <c r="A18" s="53" t="s">
        <v>261</v>
      </c>
      <c r="B18" s="52" t="s">
        <v>252</v>
      </c>
      <c r="C18" s="53"/>
      <c r="D18" s="53" t="s">
        <v>277</v>
      </c>
      <c r="E18" s="53" t="s">
        <v>305</v>
      </c>
      <c r="F18" s="53" t="s">
        <v>35</v>
      </c>
      <c r="G18" s="53"/>
      <c r="H18" s="53" t="s">
        <v>333</v>
      </c>
      <c r="I18" s="164">
        <v>27999.87</v>
      </c>
      <c r="J18" s="164">
        <v>33000</v>
      </c>
      <c r="K18" s="93"/>
      <c r="L18" s="96">
        <f t="shared" si="0"/>
        <v>0</v>
      </c>
      <c r="M18" s="95">
        <f t="shared" si="1"/>
        <v>5000.130000000001</v>
      </c>
      <c r="N18" s="190">
        <f t="shared" si="2"/>
        <v>17.857690053560969</v>
      </c>
      <c r="O18" s="193"/>
      <c r="S18" s="145"/>
      <c r="T18" s="146" t="s">
        <v>189</v>
      </c>
      <c r="U18" s="140"/>
      <c r="V18" s="140"/>
      <c r="W18" s="140"/>
      <c r="X18" s="140"/>
      <c r="Y18" s="140"/>
      <c r="Z18" s="145"/>
      <c r="AA18" s="145"/>
      <c r="AB18" s="145"/>
      <c r="AC18" s="145"/>
    </row>
    <row r="19" spans="1:29" s="2" customFormat="1" ht="126" x14ac:dyDescent="0.4">
      <c r="A19" s="53" t="s">
        <v>262</v>
      </c>
      <c r="B19" s="52" t="s">
        <v>252</v>
      </c>
      <c r="C19" s="53"/>
      <c r="D19" s="53" t="s">
        <v>278</v>
      </c>
      <c r="E19" s="53" t="s">
        <v>306</v>
      </c>
      <c r="F19" s="53" t="s">
        <v>224</v>
      </c>
      <c r="G19" s="53"/>
      <c r="H19" s="53" t="s">
        <v>334</v>
      </c>
      <c r="I19" s="164">
        <v>33500.49</v>
      </c>
      <c r="J19" s="164">
        <v>44000</v>
      </c>
      <c r="K19" s="93"/>
      <c r="L19" s="96">
        <f t="shared" si="0"/>
        <v>0</v>
      </c>
      <c r="M19" s="95">
        <f t="shared" si="1"/>
        <v>10499.510000000002</v>
      </c>
      <c r="N19" s="190">
        <f t="shared" si="2"/>
        <v>31.341362469623586</v>
      </c>
      <c r="O19" s="193"/>
      <c r="S19" s="145"/>
      <c r="T19" s="146" t="s">
        <v>198</v>
      </c>
      <c r="U19" s="140"/>
      <c r="V19" s="140"/>
      <c r="W19" s="140"/>
      <c r="X19" s="140"/>
      <c r="Y19" s="140"/>
      <c r="Z19" s="145"/>
      <c r="AA19" s="145"/>
      <c r="AB19" s="145"/>
      <c r="AC19" s="145"/>
    </row>
    <row r="20" spans="1:29" s="2" customFormat="1" ht="105" customHeight="1" x14ac:dyDescent="0.4">
      <c r="A20" s="53" t="s">
        <v>357</v>
      </c>
      <c r="B20" s="52" t="s">
        <v>252</v>
      </c>
      <c r="C20" s="53"/>
      <c r="D20" s="53" t="s">
        <v>358</v>
      </c>
      <c r="E20" s="53" t="s">
        <v>360</v>
      </c>
      <c r="F20" s="53" t="s">
        <v>36</v>
      </c>
      <c r="G20" s="53"/>
      <c r="H20" s="53" t="s">
        <v>362</v>
      </c>
      <c r="I20" s="164">
        <v>0</v>
      </c>
      <c r="J20" s="164">
        <v>5000</v>
      </c>
      <c r="K20" s="93"/>
      <c r="L20" s="96">
        <f t="shared" si="0"/>
        <v>0</v>
      </c>
      <c r="M20" s="95">
        <f t="shared" si="1"/>
        <v>5000</v>
      </c>
      <c r="N20" s="190">
        <f t="shared" si="2"/>
        <v>0</v>
      </c>
      <c r="O20" s="194"/>
      <c r="S20" s="145"/>
      <c r="T20" s="146" t="s">
        <v>189</v>
      </c>
      <c r="U20" s="140"/>
      <c r="V20" s="140"/>
      <c r="W20" s="140"/>
      <c r="X20" s="140"/>
      <c r="Y20" s="140"/>
      <c r="Z20" s="145"/>
      <c r="AA20" s="145"/>
      <c r="AB20" s="145"/>
      <c r="AC20" s="145"/>
    </row>
    <row r="21" spans="1:29" s="2" customFormat="1" ht="144" customHeight="1" x14ac:dyDescent="0.4">
      <c r="A21" s="53" t="s">
        <v>351</v>
      </c>
      <c r="B21" s="52" t="s">
        <v>252</v>
      </c>
      <c r="C21" s="53"/>
      <c r="D21" s="53" t="s">
        <v>359</v>
      </c>
      <c r="E21" s="53" t="s">
        <v>361</v>
      </c>
      <c r="F21" s="53" t="s">
        <v>243</v>
      </c>
      <c r="G21" s="53"/>
      <c r="H21" s="53" t="s">
        <v>363</v>
      </c>
      <c r="I21" s="164">
        <v>0</v>
      </c>
      <c r="J21" s="164">
        <v>5000</v>
      </c>
      <c r="K21" s="93"/>
      <c r="L21" s="96">
        <f t="shared" si="0"/>
        <v>0</v>
      </c>
      <c r="M21" s="95">
        <f t="shared" si="1"/>
        <v>5000</v>
      </c>
      <c r="N21" s="190">
        <f t="shared" si="2"/>
        <v>0</v>
      </c>
      <c r="O21" s="194"/>
      <c r="S21" s="145"/>
      <c r="T21" s="146" t="s">
        <v>198</v>
      </c>
      <c r="U21" s="140"/>
      <c r="V21" s="140"/>
      <c r="W21" s="140"/>
      <c r="X21" s="140"/>
      <c r="Y21" s="140"/>
      <c r="Z21" s="145"/>
      <c r="AA21" s="145"/>
      <c r="AB21" s="145"/>
      <c r="AC21" s="145"/>
    </row>
    <row r="22" spans="1:29" s="2" customFormat="1" ht="84" x14ac:dyDescent="0.4">
      <c r="A22" s="53" t="s">
        <v>263</v>
      </c>
      <c r="B22" s="52" t="s">
        <v>252</v>
      </c>
      <c r="C22" s="53"/>
      <c r="D22" s="53" t="s">
        <v>279</v>
      </c>
      <c r="E22" s="53" t="s">
        <v>307</v>
      </c>
      <c r="F22" s="53" t="s">
        <v>222</v>
      </c>
      <c r="G22" s="53"/>
      <c r="H22" s="53" t="s">
        <v>335</v>
      </c>
      <c r="I22" s="164">
        <v>90000.37</v>
      </c>
      <c r="J22" s="164">
        <v>90000</v>
      </c>
      <c r="K22" s="93"/>
      <c r="L22" s="96">
        <f t="shared" si="0"/>
        <v>0</v>
      </c>
      <c r="M22" s="95">
        <f t="shared" si="1"/>
        <v>-0.36999999999534339</v>
      </c>
      <c r="N22" s="190">
        <f t="shared" si="2"/>
        <v>-4.1110942098942864E-4</v>
      </c>
      <c r="O22" s="193"/>
      <c r="S22" s="145"/>
      <c r="T22" s="146" t="s">
        <v>190</v>
      </c>
      <c r="U22" s="140"/>
      <c r="V22" s="140"/>
      <c r="W22" s="140"/>
      <c r="X22" s="140"/>
      <c r="Y22" s="140"/>
      <c r="Z22" s="145"/>
      <c r="AA22" s="145"/>
      <c r="AB22" s="145"/>
      <c r="AC22" s="145"/>
    </row>
    <row r="23" spans="1:29" s="2" customFormat="1" ht="126" x14ac:dyDescent="0.4">
      <c r="A23" s="53" t="s">
        <v>251</v>
      </c>
      <c r="B23" s="52" t="s">
        <v>264</v>
      </c>
      <c r="C23" s="53"/>
      <c r="D23" s="53" t="s">
        <v>280</v>
      </c>
      <c r="E23" s="53" t="s">
        <v>308</v>
      </c>
      <c r="F23" s="53" t="s">
        <v>32</v>
      </c>
      <c r="G23" s="53"/>
      <c r="H23" s="53" t="s">
        <v>336</v>
      </c>
      <c r="I23" s="164">
        <v>100000</v>
      </c>
      <c r="J23" s="164">
        <v>100000</v>
      </c>
      <c r="K23" s="93"/>
      <c r="L23" s="96">
        <f t="shared" si="0"/>
        <v>0</v>
      </c>
      <c r="M23" s="95">
        <f t="shared" si="1"/>
        <v>0</v>
      </c>
      <c r="N23" s="190">
        <f t="shared" si="2"/>
        <v>0</v>
      </c>
      <c r="O23" s="193"/>
      <c r="S23" s="145"/>
      <c r="T23" s="146" t="s">
        <v>191</v>
      </c>
      <c r="U23" s="140"/>
      <c r="V23" s="140"/>
      <c r="W23" s="140"/>
      <c r="X23" s="140"/>
      <c r="Y23" s="140"/>
      <c r="Z23" s="145"/>
      <c r="AA23" s="145"/>
      <c r="AB23" s="145"/>
      <c r="AC23" s="145"/>
    </row>
    <row r="24" spans="1:29" s="2" customFormat="1" ht="105" x14ac:dyDescent="0.25">
      <c r="A24" s="53" t="s">
        <v>253</v>
      </c>
      <c r="B24" s="52" t="s">
        <v>264</v>
      </c>
      <c r="C24" s="53"/>
      <c r="D24" s="53" t="s">
        <v>281</v>
      </c>
      <c r="E24" s="53" t="s">
        <v>309</v>
      </c>
      <c r="F24" s="53" t="s">
        <v>218</v>
      </c>
      <c r="G24" s="53"/>
      <c r="H24" s="53" t="s">
        <v>337</v>
      </c>
      <c r="I24" s="164">
        <v>150000</v>
      </c>
      <c r="J24" s="164">
        <v>195000</v>
      </c>
      <c r="K24" s="93"/>
      <c r="L24" s="96">
        <f t="shared" si="0"/>
        <v>0</v>
      </c>
      <c r="M24" s="95">
        <f t="shared" si="1"/>
        <v>45000</v>
      </c>
      <c r="N24" s="190">
        <f t="shared" si="2"/>
        <v>30</v>
      </c>
      <c r="O24" s="193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</row>
    <row r="25" spans="1:29" s="2" customFormat="1" ht="84" x14ac:dyDescent="0.25">
      <c r="A25" s="53" t="s">
        <v>251</v>
      </c>
      <c r="B25" s="52" t="s">
        <v>264</v>
      </c>
      <c r="C25" s="53"/>
      <c r="D25" s="53" t="s">
        <v>282</v>
      </c>
      <c r="E25" s="53" t="s">
        <v>310</v>
      </c>
      <c r="F25" s="53" t="s">
        <v>30</v>
      </c>
      <c r="G25" s="53"/>
      <c r="H25" s="53" t="s">
        <v>338</v>
      </c>
      <c r="I25" s="164">
        <v>50000</v>
      </c>
      <c r="J25" s="164">
        <v>55000</v>
      </c>
      <c r="K25" s="93"/>
      <c r="L25" s="96">
        <f t="shared" si="0"/>
        <v>0</v>
      </c>
      <c r="M25" s="95">
        <f t="shared" si="1"/>
        <v>5000</v>
      </c>
      <c r="N25" s="190">
        <f t="shared" si="2"/>
        <v>10</v>
      </c>
      <c r="O25" s="193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</row>
    <row r="26" spans="1:29" s="2" customFormat="1" ht="84" x14ac:dyDescent="0.4">
      <c r="A26" s="53" t="s">
        <v>256</v>
      </c>
      <c r="B26" s="52" t="s">
        <v>252</v>
      </c>
      <c r="C26" s="53"/>
      <c r="D26" s="53" t="s">
        <v>283</v>
      </c>
      <c r="E26" s="53" t="s">
        <v>311</v>
      </c>
      <c r="F26" s="53" t="s">
        <v>35</v>
      </c>
      <c r="G26" s="53"/>
      <c r="H26" s="53" t="s">
        <v>339</v>
      </c>
      <c r="I26" s="164">
        <v>52483.65</v>
      </c>
      <c r="J26" s="164">
        <v>70882</v>
      </c>
      <c r="K26" s="93"/>
      <c r="L26" s="96">
        <f t="shared" si="0"/>
        <v>0</v>
      </c>
      <c r="M26" s="95">
        <f t="shared" si="1"/>
        <v>18398.349999999999</v>
      </c>
      <c r="N26" s="190">
        <f t="shared" si="2"/>
        <v>35.055393441576562</v>
      </c>
      <c r="O26" s="193"/>
      <c r="S26" s="145"/>
      <c r="T26" s="146" t="s">
        <v>197</v>
      </c>
      <c r="U26" s="140"/>
      <c r="V26" s="140"/>
      <c r="W26" s="140"/>
      <c r="X26" s="140"/>
      <c r="Y26" s="140"/>
      <c r="Z26" s="145"/>
      <c r="AA26" s="145"/>
      <c r="AB26" s="145"/>
      <c r="AC26" s="145"/>
    </row>
    <row r="27" spans="1:29" s="2" customFormat="1" ht="105" x14ac:dyDescent="0.4">
      <c r="A27" s="53" t="s">
        <v>253</v>
      </c>
      <c r="B27" s="52" t="s">
        <v>264</v>
      </c>
      <c r="C27" s="53"/>
      <c r="D27" s="53" t="s">
        <v>284</v>
      </c>
      <c r="E27" s="53" t="s">
        <v>312</v>
      </c>
      <c r="F27" s="53" t="s">
        <v>32</v>
      </c>
      <c r="G27" s="53"/>
      <c r="H27" s="53" t="s">
        <v>340</v>
      </c>
      <c r="I27" s="164">
        <v>100500.44</v>
      </c>
      <c r="J27" s="164">
        <v>150000</v>
      </c>
      <c r="K27" s="93"/>
      <c r="L27" s="96">
        <f t="shared" si="0"/>
        <v>0</v>
      </c>
      <c r="M27" s="95">
        <f t="shared" si="1"/>
        <v>49499.56</v>
      </c>
      <c r="N27" s="190">
        <f t="shared" si="2"/>
        <v>49.253077896972385</v>
      </c>
      <c r="O27" s="193"/>
      <c r="S27" s="145"/>
      <c r="T27" s="146" t="s">
        <v>189</v>
      </c>
      <c r="U27" s="140"/>
      <c r="V27" s="140"/>
      <c r="W27" s="140"/>
      <c r="X27" s="140"/>
      <c r="Y27" s="140"/>
      <c r="Z27" s="145"/>
      <c r="AA27" s="145"/>
      <c r="AB27" s="145"/>
      <c r="AC27" s="145"/>
    </row>
    <row r="28" spans="1:29" s="2" customFormat="1" ht="84" x14ac:dyDescent="0.4">
      <c r="A28" s="53" t="s">
        <v>253</v>
      </c>
      <c r="B28" s="52" t="s">
        <v>252</v>
      </c>
      <c r="C28" s="53"/>
      <c r="D28" s="53" t="s">
        <v>285</v>
      </c>
      <c r="E28" s="53" t="s">
        <v>313</v>
      </c>
      <c r="F28" s="53" t="s">
        <v>37</v>
      </c>
      <c r="G28" s="53"/>
      <c r="H28" s="53" t="s">
        <v>341</v>
      </c>
      <c r="I28" s="164">
        <v>31000</v>
      </c>
      <c r="J28" s="164">
        <v>33000</v>
      </c>
      <c r="K28" s="93"/>
      <c r="L28" s="96">
        <f t="shared" si="0"/>
        <v>0</v>
      </c>
      <c r="M28" s="95">
        <f t="shared" si="1"/>
        <v>2000</v>
      </c>
      <c r="N28" s="190">
        <f t="shared" si="2"/>
        <v>6.4516129032258061</v>
      </c>
      <c r="O28" s="193"/>
      <c r="S28" s="145"/>
      <c r="T28" s="146" t="s">
        <v>198</v>
      </c>
      <c r="U28" s="140"/>
      <c r="V28" s="140"/>
      <c r="W28" s="140"/>
      <c r="X28" s="140"/>
      <c r="Y28" s="140"/>
      <c r="Z28" s="145"/>
      <c r="AA28" s="145"/>
      <c r="AB28" s="145"/>
      <c r="AC28" s="145"/>
    </row>
    <row r="29" spans="1:29" s="2" customFormat="1" ht="147" x14ac:dyDescent="0.4">
      <c r="A29" s="53" t="s">
        <v>265</v>
      </c>
      <c r="B29" s="52" t="s">
        <v>264</v>
      </c>
      <c r="C29" s="53"/>
      <c r="D29" s="53" t="s">
        <v>286</v>
      </c>
      <c r="E29" s="53" t="s">
        <v>314</v>
      </c>
      <c r="F29" s="53" t="s">
        <v>34</v>
      </c>
      <c r="G29" s="53"/>
      <c r="H29" s="53" t="s">
        <v>342</v>
      </c>
      <c r="I29" s="164">
        <v>60000</v>
      </c>
      <c r="J29" s="164">
        <v>76000</v>
      </c>
      <c r="K29" s="93"/>
      <c r="L29" s="96">
        <f t="shared" si="0"/>
        <v>0</v>
      </c>
      <c r="M29" s="95">
        <f t="shared" si="1"/>
        <v>16000</v>
      </c>
      <c r="N29" s="190">
        <f t="shared" si="2"/>
        <v>26.666666666666668</v>
      </c>
      <c r="O29" s="193"/>
      <c r="S29" s="145"/>
      <c r="T29" s="146" t="s">
        <v>190</v>
      </c>
      <c r="U29" s="140"/>
      <c r="V29" s="140"/>
      <c r="W29" s="140"/>
      <c r="X29" s="140"/>
      <c r="Y29" s="140"/>
      <c r="Z29" s="145"/>
      <c r="AA29" s="145"/>
      <c r="AB29" s="145"/>
      <c r="AC29" s="145"/>
    </row>
    <row r="30" spans="1:29" s="2" customFormat="1" ht="105" x14ac:dyDescent="0.4">
      <c r="A30" s="53" t="s">
        <v>266</v>
      </c>
      <c r="B30" s="52" t="s">
        <v>252</v>
      </c>
      <c r="C30" s="53"/>
      <c r="D30" s="53" t="s">
        <v>287</v>
      </c>
      <c r="E30" s="53" t="s">
        <v>315</v>
      </c>
      <c r="F30" s="53" t="s">
        <v>218</v>
      </c>
      <c r="G30" s="53"/>
      <c r="H30" s="53" t="s">
        <v>343</v>
      </c>
      <c r="I30" s="164">
        <v>297542.92</v>
      </c>
      <c r="J30" s="164">
        <v>296794.26</v>
      </c>
      <c r="K30" s="93"/>
      <c r="L30" s="96">
        <f t="shared" si="0"/>
        <v>0</v>
      </c>
      <c r="M30" s="95">
        <f t="shared" si="1"/>
        <v>-748.65999999997439</v>
      </c>
      <c r="N30" s="190">
        <f t="shared" si="2"/>
        <v>-0.25161412007382816</v>
      </c>
      <c r="O30" s="193"/>
      <c r="S30" s="145"/>
      <c r="T30" s="146" t="s">
        <v>191</v>
      </c>
      <c r="U30" s="140"/>
      <c r="V30" s="140"/>
      <c r="W30" s="140"/>
      <c r="X30" s="140"/>
      <c r="Y30" s="140"/>
      <c r="Z30" s="145"/>
      <c r="AA30" s="145"/>
      <c r="AB30" s="145"/>
      <c r="AC30" s="145"/>
    </row>
    <row r="31" spans="1:29" s="2" customFormat="1" ht="105" x14ac:dyDescent="0.25">
      <c r="A31" s="53" t="s">
        <v>251</v>
      </c>
      <c r="B31" s="52" t="s">
        <v>264</v>
      </c>
      <c r="C31" s="53"/>
      <c r="D31" s="53" t="s">
        <v>288</v>
      </c>
      <c r="E31" s="53" t="s">
        <v>316</v>
      </c>
      <c r="F31" s="53" t="s">
        <v>39</v>
      </c>
      <c r="G31" s="53"/>
      <c r="H31" s="53" t="s">
        <v>344</v>
      </c>
      <c r="I31" s="164">
        <v>200000</v>
      </c>
      <c r="J31" s="164">
        <v>400000</v>
      </c>
      <c r="K31" s="93"/>
      <c r="L31" s="96">
        <f t="shared" si="0"/>
        <v>0</v>
      </c>
      <c r="M31" s="95">
        <f t="shared" si="1"/>
        <v>200000</v>
      </c>
      <c r="N31" s="190">
        <f t="shared" si="2"/>
        <v>100</v>
      </c>
      <c r="O31" s="193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</row>
    <row r="32" spans="1:29" s="2" customFormat="1" ht="105" x14ac:dyDescent="0.25">
      <c r="A32" s="53" t="s">
        <v>256</v>
      </c>
      <c r="B32" s="52" t="s">
        <v>264</v>
      </c>
      <c r="C32" s="53"/>
      <c r="D32" s="53" t="s">
        <v>289</v>
      </c>
      <c r="E32" s="53" t="s">
        <v>317</v>
      </c>
      <c r="F32" s="53" t="s">
        <v>39</v>
      </c>
      <c r="G32" s="53"/>
      <c r="H32" s="53" t="s">
        <v>345</v>
      </c>
      <c r="I32" s="164">
        <v>60000</v>
      </c>
      <c r="J32" s="164">
        <v>160000</v>
      </c>
      <c r="K32" s="93"/>
      <c r="L32" s="96">
        <f t="shared" si="0"/>
        <v>0</v>
      </c>
      <c r="M32" s="95">
        <f t="shared" si="1"/>
        <v>100000</v>
      </c>
      <c r="N32" s="190">
        <f t="shared" si="2"/>
        <v>166.66666666666669</v>
      </c>
      <c r="O32" s="193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</row>
    <row r="33" spans="1:32" s="2" customFormat="1" ht="105" x14ac:dyDescent="0.25">
      <c r="A33" s="53" t="s">
        <v>256</v>
      </c>
      <c r="B33" s="52" t="s">
        <v>252</v>
      </c>
      <c r="C33" s="53"/>
      <c r="D33" s="53" t="s">
        <v>290</v>
      </c>
      <c r="E33" s="53" t="s">
        <v>318</v>
      </c>
      <c r="F33" s="53" t="s">
        <v>28</v>
      </c>
      <c r="G33" s="53"/>
      <c r="H33" s="53" t="s">
        <v>346</v>
      </c>
      <c r="I33" s="164">
        <v>177697.05</v>
      </c>
      <c r="J33" s="164">
        <v>179668.62</v>
      </c>
      <c r="K33" s="93"/>
      <c r="L33" s="96">
        <f t="shared" si="0"/>
        <v>0</v>
      </c>
      <c r="M33" s="95">
        <f t="shared" si="1"/>
        <v>1971.570000000007</v>
      </c>
      <c r="N33" s="190">
        <f t="shared" si="2"/>
        <v>1.1095119474408872</v>
      </c>
      <c r="O33" s="193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</row>
    <row r="34" spans="1:32" s="2" customFormat="1" ht="84" x14ac:dyDescent="0.25">
      <c r="A34" s="53" t="s">
        <v>256</v>
      </c>
      <c r="B34" s="52" t="s">
        <v>252</v>
      </c>
      <c r="C34" s="53"/>
      <c r="D34" s="53" t="s">
        <v>291</v>
      </c>
      <c r="E34" s="53" t="s">
        <v>319</v>
      </c>
      <c r="F34" s="53" t="s">
        <v>218</v>
      </c>
      <c r="G34" s="53"/>
      <c r="H34" s="53" t="s">
        <v>347</v>
      </c>
      <c r="I34" s="164">
        <v>32843.949999999997</v>
      </c>
      <c r="J34" s="164">
        <v>35503.379999999997</v>
      </c>
      <c r="K34" s="93"/>
      <c r="L34" s="96">
        <f t="shared" si="0"/>
        <v>0</v>
      </c>
      <c r="M34" s="95">
        <f t="shared" si="1"/>
        <v>2659.4300000000003</v>
      </c>
      <c r="N34" s="190">
        <f t="shared" si="2"/>
        <v>8.097168580514829</v>
      </c>
      <c r="O34" s="193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</row>
    <row r="35" spans="1:32" s="2" customFormat="1" ht="63" x14ac:dyDescent="0.25">
      <c r="A35" s="53" t="s">
        <v>267</v>
      </c>
      <c r="B35" s="52" t="s">
        <v>252</v>
      </c>
      <c r="C35" s="53"/>
      <c r="D35" s="53" t="s">
        <v>292</v>
      </c>
      <c r="E35" s="53" t="s">
        <v>320</v>
      </c>
      <c r="F35" s="53" t="s">
        <v>28</v>
      </c>
      <c r="G35" s="53"/>
      <c r="H35" s="53" t="s">
        <v>348</v>
      </c>
      <c r="I35" s="164">
        <v>295909.01</v>
      </c>
      <c r="J35" s="164">
        <v>371331.61</v>
      </c>
      <c r="K35" s="93"/>
      <c r="L35" s="96">
        <f t="shared" si="0"/>
        <v>0</v>
      </c>
      <c r="M35" s="95">
        <f t="shared" si="1"/>
        <v>75422.599999999977</v>
      </c>
      <c r="N35" s="190">
        <f t="shared" si="2"/>
        <v>25.488443221110423</v>
      </c>
      <c r="O35" s="193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</row>
    <row r="36" spans="1:32" s="2" customFormat="1" ht="63" x14ac:dyDescent="0.25">
      <c r="A36" s="53" t="s">
        <v>263</v>
      </c>
      <c r="B36" s="52" t="s">
        <v>252</v>
      </c>
      <c r="C36" s="53"/>
      <c r="D36" s="53" t="s">
        <v>293</v>
      </c>
      <c r="E36" s="53" t="s">
        <v>321</v>
      </c>
      <c r="F36" s="53" t="s">
        <v>35</v>
      </c>
      <c r="G36" s="53"/>
      <c r="H36" s="53" t="s">
        <v>349</v>
      </c>
      <c r="I36" s="164">
        <v>59999.18</v>
      </c>
      <c r="J36" s="164">
        <v>10000</v>
      </c>
      <c r="K36" s="93"/>
      <c r="L36" s="96">
        <f t="shared" si="0"/>
        <v>0</v>
      </c>
      <c r="M36" s="95">
        <f t="shared" si="1"/>
        <v>-49999.18</v>
      </c>
      <c r="N36" s="190">
        <f t="shared" si="2"/>
        <v>-83.333105552442561</v>
      </c>
      <c r="O36" s="193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  <row r="37" spans="1:32" s="2" customFormat="1" ht="105" x14ac:dyDescent="0.25">
      <c r="A37" s="53" t="s">
        <v>251</v>
      </c>
      <c r="B37" s="52" t="s">
        <v>264</v>
      </c>
      <c r="C37" s="53"/>
      <c r="D37" s="53" t="s">
        <v>294</v>
      </c>
      <c r="E37" s="53" t="s">
        <v>322</v>
      </c>
      <c r="F37" s="53" t="s">
        <v>39</v>
      </c>
      <c r="G37" s="53"/>
      <c r="H37" s="53" t="s">
        <v>344</v>
      </c>
      <c r="I37" s="164">
        <v>2300000</v>
      </c>
      <c r="J37" s="164">
        <v>2000000</v>
      </c>
      <c r="K37" s="93"/>
      <c r="L37" s="96">
        <f t="shared" si="0"/>
        <v>0</v>
      </c>
      <c r="M37" s="95">
        <f t="shared" si="1"/>
        <v>-300000</v>
      </c>
      <c r="N37" s="190">
        <f t="shared" si="2"/>
        <v>-13.043478260869565</v>
      </c>
      <c r="O37" s="193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</row>
    <row r="38" spans="1:32" s="2" customFormat="1" ht="105" x14ac:dyDescent="0.25">
      <c r="A38" s="234" t="s">
        <v>251</v>
      </c>
      <c r="B38" s="52" t="s">
        <v>264</v>
      </c>
      <c r="C38" s="53"/>
      <c r="D38" s="53" t="s">
        <v>364</v>
      </c>
      <c r="E38" s="53" t="s">
        <v>365</v>
      </c>
      <c r="F38" s="53" t="s">
        <v>28</v>
      </c>
      <c r="G38" s="53"/>
      <c r="H38" s="53" t="s">
        <v>366</v>
      </c>
      <c r="I38" s="164">
        <v>60000</v>
      </c>
      <c r="J38" s="164">
        <v>0</v>
      </c>
      <c r="K38" s="93"/>
      <c r="L38" s="96">
        <f t="shared" si="0"/>
        <v>0</v>
      </c>
      <c r="M38" s="95">
        <f t="shared" si="1"/>
        <v>-60000</v>
      </c>
      <c r="N38" s="190">
        <f t="shared" si="2"/>
        <v>-100</v>
      </c>
      <c r="O38" s="193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</row>
    <row r="39" spans="1:32" s="2" customFormat="1" ht="63" x14ac:dyDescent="0.25">
      <c r="A39" s="62" t="s">
        <v>352</v>
      </c>
      <c r="B39" s="52" t="s">
        <v>264</v>
      </c>
      <c r="C39" s="52"/>
      <c r="D39" s="53" t="s">
        <v>353</v>
      </c>
      <c r="E39" s="53" t="s">
        <v>354</v>
      </c>
      <c r="F39" s="53" t="s">
        <v>36</v>
      </c>
      <c r="G39" s="53"/>
      <c r="H39" s="53" t="s">
        <v>355</v>
      </c>
      <c r="I39" s="164">
        <v>0</v>
      </c>
      <c r="J39" s="164">
        <v>10000</v>
      </c>
      <c r="K39" s="93"/>
      <c r="L39" s="96">
        <f t="shared" si="0"/>
        <v>0</v>
      </c>
      <c r="M39" s="95">
        <f t="shared" si="1"/>
        <v>10000</v>
      </c>
      <c r="N39" s="190">
        <f t="shared" si="2"/>
        <v>0</v>
      </c>
      <c r="O39" s="193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</row>
    <row r="40" spans="1:32" s="2" customFormat="1" ht="63" x14ac:dyDescent="0.25">
      <c r="A40" s="53" t="s">
        <v>251</v>
      </c>
      <c r="B40" s="52" t="s">
        <v>264</v>
      </c>
      <c r="C40" s="53"/>
      <c r="D40" s="53" t="s">
        <v>295</v>
      </c>
      <c r="E40" s="53" t="s">
        <v>323</v>
      </c>
      <c r="F40" s="53" t="s">
        <v>36</v>
      </c>
      <c r="G40" s="53"/>
      <c r="H40" s="53" t="s">
        <v>350</v>
      </c>
      <c r="I40" s="164">
        <v>13000</v>
      </c>
      <c r="J40" s="164">
        <v>15000</v>
      </c>
      <c r="K40" s="93"/>
      <c r="L40" s="96">
        <f t="shared" si="0"/>
        <v>0</v>
      </c>
      <c r="M40" s="95">
        <f t="shared" si="1"/>
        <v>2000</v>
      </c>
      <c r="N40" s="190">
        <f t="shared" si="2"/>
        <v>15.384615384615385</v>
      </c>
      <c r="O40" s="193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</row>
    <row r="41" spans="1:32" s="2" customFormat="1" ht="21.75" thickBot="1" x14ac:dyDescent="0.3">
      <c r="A41" s="341" t="s">
        <v>6</v>
      </c>
      <c r="B41" s="342"/>
      <c r="C41" s="342"/>
      <c r="D41" s="342"/>
      <c r="E41" s="342"/>
      <c r="F41" s="342"/>
      <c r="G41" s="342"/>
      <c r="H41" s="343"/>
      <c r="I41" s="203">
        <f>SUM(I9:I40)</f>
        <v>6076275.0199999996</v>
      </c>
      <c r="J41" s="203">
        <f>SUM(J9:J40)</f>
        <v>6348372.2400000002</v>
      </c>
      <c r="K41" s="94">
        <f>SUM(K9:K40)</f>
        <v>0</v>
      </c>
      <c r="L41" s="97">
        <f>IFERROR(K41/J41*100,)</f>
        <v>0</v>
      </c>
      <c r="M41" s="94">
        <f>SUM(M9:M40)</f>
        <v>272097.22000000009</v>
      </c>
      <c r="N41" s="208">
        <f t="shared" ref="N41" si="3">IFERROR(M41/I41*100,)</f>
        <v>4.4780267368477356</v>
      </c>
      <c r="O41" s="19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</row>
    <row r="42" spans="1:32" s="2" customFormat="1" ht="33" customHeight="1" x14ac:dyDescent="0.3">
      <c r="A42" s="229" t="s">
        <v>249</v>
      </c>
      <c r="B42" s="229"/>
      <c r="C42" s="229"/>
      <c r="D42" s="229"/>
      <c r="E42" s="229"/>
      <c r="F42" s="229"/>
      <c r="G42" s="229"/>
      <c r="H42" s="229"/>
      <c r="I42" s="230">
        <f>[1]FORM.2!$L$36</f>
        <v>6076275.0199999996</v>
      </c>
      <c r="J42" s="229"/>
      <c r="K42" s="229"/>
      <c r="L42" s="229"/>
      <c r="M42" s="229"/>
      <c r="N42" s="229"/>
      <c r="O42" s="19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</row>
    <row r="43" spans="1:32" s="2" customFormat="1" ht="21" x14ac:dyDescent="0.25">
      <c r="A43" s="337" t="s">
        <v>82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19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</row>
    <row r="44" spans="1:32" s="2" customFormat="1" ht="99" customHeight="1" x14ac:dyDescent="0.25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19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</row>
    <row r="45" spans="1:32" s="2" customFormat="1" ht="15" customHeight="1" x14ac:dyDescent="0.25">
      <c r="A45" s="351"/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19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</row>
    <row r="46" spans="1:32" ht="36" customHeight="1" x14ac:dyDescent="0.25">
      <c r="A46" s="346" t="s">
        <v>414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1"/>
      <c r="T46" s="1"/>
      <c r="U46" s="1"/>
      <c r="V46" s="1"/>
      <c r="W46" s="1"/>
      <c r="X46" s="144"/>
      <c r="Y46" s="144"/>
      <c r="Z46" s="144"/>
      <c r="AA46" s="144"/>
      <c r="AB46" s="144"/>
      <c r="AC46" s="144"/>
      <c r="AD46" s="144"/>
      <c r="AE46" s="144"/>
      <c r="AF46" s="144"/>
    </row>
    <row r="47" spans="1:32" ht="165.75" customHeight="1" x14ac:dyDescent="0.25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32" s="191" customFormat="1" ht="35.25" customHeight="1" x14ac:dyDescent="0.25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</row>
    <row r="49" spans="1:29" s="2" customFormat="1" ht="21" x14ac:dyDescent="0.25">
      <c r="A49" s="337" t="s">
        <v>103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19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</row>
    <row r="50" spans="1:29" s="2" customFormat="1" ht="25.5" customHeight="1" x14ac:dyDescent="0.25">
      <c r="A50" s="54" t="str">
        <f>'Anexo_1.1_Limites Estratégicos'!A4:O4</f>
        <v>Anexo 1.1- Limites de Aplicação dos Recursos Estratégicos - Programação 2020</v>
      </c>
      <c r="B50" s="157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6"/>
      <c r="O50" s="19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</row>
    <row r="51" spans="1:29" s="2" customFormat="1" ht="25.5" customHeight="1" x14ac:dyDescent="0.25">
      <c r="A51" s="57" t="str">
        <f>'Anexo_1.2_Usos e Fontes'!A6</f>
        <v>Anexo 1.2 - Demonstrativo de Usos e Fontes - Programação 2020</v>
      </c>
      <c r="B51" s="15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8"/>
      <c r="O51" s="19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</row>
    <row r="52" spans="1:29" s="2" customFormat="1" ht="25.5" customHeight="1" x14ac:dyDescent="0.25">
      <c r="A52" s="57" t="str">
        <f>'Anexo_1.3_ Elemento de Despesas'!A6:S6</f>
        <v>Anexo 1.3- Aplicações por Projeto/Atividade - por Elemento de Despesa (Consolidado) - Programação 2020</v>
      </c>
      <c r="B52" s="15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8"/>
      <c r="O52" s="19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</row>
    <row r="53" spans="1:29" s="2" customFormat="1" ht="25.5" customHeight="1" x14ac:dyDescent="0.25">
      <c r="A53" s="59" t="e">
        <f>#REF!</f>
        <v>#REF!</v>
      </c>
      <c r="B53" s="1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  <c r="O53" s="19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</row>
    <row r="60" spans="1:29" ht="26.25" x14ac:dyDescent="0.4">
      <c r="J60" s="162"/>
    </row>
  </sheetData>
  <sheetProtection formatCells="0" formatRows="0" insertRows="0" deleteRows="0"/>
  <mergeCells count="23">
    <mergeCell ref="A3:N3"/>
    <mergeCell ref="A6:N6"/>
    <mergeCell ref="C7:C8"/>
    <mergeCell ref="A45:N45"/>
    <mergeCell ref="H7:H8"/>
    <mergeCell ref="A4:N4"/>
    <mergeCell ref="M7:N7"/>
    <mergeCell ref="A7:A8"/>
    <mergeCell ref="B7:B8"/>
    <mergeCell ref="D7:D8"/>
    <mergeCell ref="F7:F8"/>
    <mergeCell ref="E7:E8"/>
    <mergeCell ref="A49:N49"/>
    <mergeCell ref="A44:N44"/>
    <mergeCell ref="A43:N43"/>
    <mergeCell ref="I7:I8"/>
    <mergeCell ref="J7:J8"/>
    <mergeCell ref="L7:L8"/>
    <mergeCell ref="K7:K8"/>
    <mergeCell ref="A41:H41"/>
    <mergeCell ref="G7:G8"/>
    <mergeCell ref="A46:N46"/>
    <mergeCell ref="A47:N47"/>
  </mergeCells>
  <dataValidations count="2">
    <dataValidation type="list" allowBlank="1" showInputMessage="1" showErrorMessage="1" sqref="G9:G40">
      <formula1>$T$7:$T$30</formula1>
    </dataValidation>
    <dataValidation type="list" allowBlank="1" showInputMessage="1" showErrorMessage="1" sqref="F9:F40">
      <formula1>#REF!</formula1>
    </dataValidation>
  </dataValidations>
  <pageMargins left="0.23622047244094491" right="0.23622047244094491" top="0.27" bottom="0.17" header="0.31496062992125984" footer="0.31496062992125984"/>
  <pageSetup paperSize="9" scale="33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tabColor theme="0"/>
  </sheetPr>
  <dimension ref="A2:AE47"/>
  <sheetViews>
    <sheetView topLeftCell="A16" zoomScale="60" zoomScaleNormal="60" workbookViewId="0">
      <selection activeCell="I37" sqref="I37"/>
    </sheetView>
  </sheetViews>
  <sheetFormatPr defaultRowHeight="15" x14ac:dyDescent="0.25"/>
  <cols>
    <col min="1" max="1" width="9.140625" style="7"/>
    <col min="2" max="2" width="35.5703125" style="7" customWidth="1"/>
    <col min="3" max="3" width="35.7109375" style="7" customWidth="1"/>
    <col min="4" max="4" width="21.5703125" style="7" customWidth="1"/>
    <col min="5" max="5" width="21.28515625" style="7" customWidth="1"/>
    <col min="6" max="6" width="14.5703125" style="7" customWidth="1"/>
    <col min="7" max="7" width="17.42578125" style="7" customWidth="1"/>
    <col min="8" max="8" width="13.140625" style="7" customWidth="1"/>
    <col min="9" max="9" width="19.140625" style="7" customWidth="1"/>
    <col min="10" max="10" width="10.7109375" style="7" customWidth="1"/>
    <col min="11" max="11" width="70.140625" style="7" customWidth="1"/>
    <col min="12" max="12" width="34.140625" style="7" customWidth="1"/>
    <col min="13" max="13" width="18.5703125" style="7" customWidth="1"/>
    <col min="14" max="14" width="20" style="7" customWidth="1"/>
    <col min="15" max="15" width="17.42578125" style="7" customWidth="1"/>
    <col min="16" max="16" width="17.85546875" style="7" customWidth="1"/>
    <col min="17" max="17" width="13" style="7" customWidth="1"/>
    <col min="18" max="18" width="16.7109375" style="7" customWidth="1"/>
    <col min="19" max="259" width="9.140625" style="7"/>
    <col min="260" max="260" width="35.5703125" style="7" customWidth="1"/>
    <col min="261" max="261" width="23" style="7" customWidth="1"/>
    <col min="262" max="262" width="17.7109375" style="7" customWidth="1"/>
    <col min="263" max="263" width="18.42578125" style="7" customWidth="1"/>
    <col min="264" max="265" width="13.140625" style="7" customWidth="1"/>
    <col min="266" max="266" width="10.7109375" style="7" customWidth="1"/>
    <col min="267" max="267" width="40.85546875" style="7" customWidth="1"/>
    <col min="268" max="268" width="34.140625" style="7" customWidth="1"/>
    <col min="269" max="269" width="16" style="7" customWidth="1"/>
    <col min="270" max="270" width="15.7109375" style="7" customWidth="1"/>
    <col min="271" max="271" width="17.42578125" style="7" customWidth="1"/>
    <col min="272" max="272" width="10.7109375" style="7" customWidth="1"/>
    <col min="273" max="273" width="13" style="7" customWidth="1"/>
    <col min="274" max="274" width="16.7109375" style="7" customWidth="1"/>
    <col min="275" max="515" width="9.140625" style="7"/>
    <col min="516" max="516" width="35.5703125" style="7" customWidth="1"/>
    <col min="517" max="517" width="23" style="7" customWidth="1"/>
    <col min="518" max="518" width="17.7109375" style="7" customWidth="1"/>
    <col min="519" max="519" width="18.42578125" style="7" customWidth="1"/>
    <col min="520" max="521" width="13.140625" style="7" customWidth="1"/>
    <col min="522" max="522" width="10.7109375" style="7" customWidth="1"/>
    <col min="523" max="523" width="40.85546875" style="7" customWidth="1"/>
    <col min="524" max="524" width="34.140625" style="7" customWidth="1"/>
    <col min="525" max="525" width="16" style="7" customWidth="1"/>
    <col min="526" max="526" width="15.7109375" style="7" customWidth="1"/>
    <col min="527" max="527" width="17.42578125" style="7" customWidth="1"/>
    <col min="528" max="528" width="10.7109375" style="7" customWidth="1"/>
    <col min="529" max="529" width="13" style="7" customWidth="1"/>
    <col min="530" max="530" width="16.7109375" style="7" customWidth="1"/>
    <col min="531" max="771" width="9.140625" style="7"/>
    <col min="772" max="772" width="35.5703125" style="7" customWidth="1"/>
    <col min="773" max="773" width="23" style="7" customWidth="1"/>
    <col min="774" max="774" width="17.7109375" style="7" customWidth="1"/>
    <col min="775" max="775" width="18.42578125" style="7" customWidth="1"/>
    <col min="776" max="777" width="13.140625" style="7" customWidth="1"/>
    <col min="778" max="778" width="10.7109375" style="7" customWidth="1"/>
    <col min="779" max="779" width="40.85546875" style="7" customWidth="1"/>
    <col min="780" max="780" width="34.140625" style="7" customWidth="1"/>
    <col min="781" max="781" width="16" style="7" customWidth="1"/>
    <col min="782" max="782" width="15.7109375" style="7" customWidth="1"/>
    <col min="783" max="783" width="17.42578125" style="7" customWidth="1"/>
    <col min="784" max="784" width="10.7109375" style="7" customWidth="1"/>
    <col min="785" max="785" width="13" style="7" customWidth="1"/>
    <col min="786" max="786" width="16.7109375" style="7" customWidth="1"/>
    <col min="787" max="1027" width="9.140625" style="7"/>
    <col min="1028" max="1028" width="35.5703125" style="7" customWidth="1"/>
    <col min="1029" max="1029" width="23" style="7" customWidth="1"/>
    <col min="1030" max="1030" width="17.7109375" style="7" customWidth="1"/>
    <col min="1031" max="1031" width="18.42578125" style="7" customWidth="1"/>
    <col min="1032" max="1033" width="13.140625" style="7" customWidth="1"/>
    <col min="1034" max="1034" width="10.7109375" style="7" customWidth="1"/>
    <col min="1035" max="1035" width="40.85546875" style="7" customWidth="1"/>
    <col min="1036" max="1036" width="34.140625" style="7" customWidth="1"/>
    <col min="1037" max="1037" width="16" style="7" customWidth="1"/>
    <col min="1038" max="1038" width="15.7109375" style="7" customWidth="1"/>
    <col min="1039" max="1039" width="17.42578125" style="7" customWidth="1"/>
    <col min="1040" max="1040" width="10.7109375" style="7" customWidth="1"/>
    <col min="1041" max="1041" width="13" style="7" customWidth="1"/>
    <col min="1042" max="1042" width="16.7109375" style="7" customWidth="1"/>
    <col min="1043" max="1283" width="9.140625" style="7"/>
    <col min="1284" max="1284" width="35.5703125" style="7" customWidth="1"/>
    <col min="1285" max="1285" width="23" style="7" customWidth="1"/>
    <col min="1286" max="1286" width="17.7109375" style="7" customWidth="1"/>
    <col min="1287" max="1287" width="18.42578125" style="7" customWidth="1"/>
    <col min="1288" max="1289" width="13.140625" style="7" customWidth="1"/>
    <col min="1290" max="1290" width="10.7109375" style="7" customWidth="1"/>
    <col min="1291" max="1291" width="40.85546875" style="7" customWidth="1"/>
    <col min="1292" max="1292" width="34.140625" style="7" customWidth="1"/>
    <col min="1293" max="1293" width="16" style="7" customWidth="1"/>
    <col min="1294" max="1294" width="15.7109375" style="7" customWidth="1"/>
    <col min="1295" max="1295" width="17.42578125" style="7" customWidth="1"/>
    <col min="1296" max="1296" width="10.7109375" style="7" customWidth="1"/>
    <col min="1297" max="1297" width="13" style="7" customWidth="1"/>
    <col min="1298" max="1298" width="16.7109375" style="7" customWidth="1"/>
    <col min="1299" max="1539" width="9.140625" style="7"/>
    <col min="1540" max="1540" width="35.5703125" style="7" customWidth="1"/>
    <col min="1541" max="1541" width="23" style="7" customWidth="1"/>
    <col min="1542" max="1542" width="17.7109375" style="7" customWidth="1"/>
    <col min="1543" max="1543" width="18.42578125" style="7" customWidth="1"/>
    <col min="1544" max="1545" width="13.140625" style="7" customWidth="1"/>
    <col min="1546" max="1546" width="10.7109375" style="7" customWidth="1"/>
    <col min="1547" max="1547" width="40.85546875" style="7" customWidth="1"/>
    <col min="1548" max="1548" width="34.140625" style="7" customWidth="1"/>
    <col min="1549" max="1549" width="16" style="7" customWidth="1"/>
    <col min="1550" max="1550" width="15.7109375" style="7" customWidth="1"/>
    <col min="1551" max="1551" width="17.42578125" style="7" customWidth="1"/>
    <col min="1552" max="1552" width="10.7109375" style="7" customWidth="1"/>
    <col min="1553" max="1553" width="13" style="7" customWidth="1"/>
    <col min="1554" max="1554" width="16.7109375" style="7" customWidth="1"/>
    <col min="1555" max="1795" width="9.140625" style="7"/>
    <col min="1796" max="1796" width="35.5703125" style="7" customWidth="1"/>
    <col min="1797" max="1797" width="23" style="7" customWidth="1"/>
    <col min="1798" max="1798" width="17.7109375" style="7" customWidth="1"/>
    <col min="1799" max="1799" width="18.42578125" style="7" customWidth="1"/>
    <col min="1800" max="1801" width="13.140625" style="7" customWidth="1"/>
    <col min="1802" max="1802" width="10.7109375" style="7" customWidth="1"/>
    <col min="1803" max="1803" width="40.85546875" style="7" customWidth="1"/>
    <col min="1804" max="1804" width="34.140625" style="7" customWidth="1"/>
    <col min="1805" max="1805" width="16" style="7" customWidth="1"/>
    <col min="1806" max="1806" width="15.7109375" style="7" customWidth="1"/>
    <col min="1807" max="1807" width="17.42578125" style="7" customWidth="1"/>
    <col min="1808" max="1808" width="10.7109375" style="7" customWidth="1"/>
    <col min="1809" max="1809" width="13" style="7" customWidth="1"/>
    <col min="1810" max="1810" width="16.7109375" style="7" customWidth="1"/>
    <col min="1811" max="2051" width="9.140625" style="7"/>
    <col min="2052" max="2052" width="35.5703125" style="7" customWidth="1"/>
    <col min="2053" max="2053" width="23" style="7" customWidth="1"/>
    <col min="2054" max="2054" width="17.7109375" style="7" customWidth="1"/>
    <col min="2055" max="2055" width="18.42578125" style="7" customWidth="1"/>
    <col min="2056" max="2057" width="13.140625" style="7" customWidth="1"/>
    <col min="2058" max="2058" width="10.7109375" style="7" customWidth="1"/>
    <col min="2059" max="2059" width="40.85546875" style="7" customWidth="1"/>
    <col min="2060" max="2060" width="34.140625" style="7" customWidth="1"/>
    <col min="2061" max="2061" width="16" style="7" customWidth="1"/>
    <col min="2062" max="2062" width="15.7109375" style="7" customWidth="1"/>
    <col min="2063" max="2063" width="17.42578125" style="7" customWidth="1"/>
    <col min="2064" max="2064" width="10.7109375" style="7" customWidth="1"/>
    <col min="2065" max="2065" width="13" style="7" customWidth="1"/>
    <col min="2066" max="2066" width="16.7109375" style="7" customWidth="1"/>
    <col min="2067" max="2307" width="9.140625" style="7"/>
    <col min="2308" max="2308" width="35.5703125" style="7" customWidth="1"/>
    <col min="2309" max="2309" width="23" style="7" customWidth="1"/>
    <col min="2310" max="2310" width="17.7109375" style="7" customWidth="1"/>
    <col min="2311" max="2311" width="18.42578125" style="7" customWidth="1"/>
    <col min="2312" max="2313" width="13.140625" style="7" customWidth="1"/>
    <col min="2314" max="2314" width="10.7109375" style="7" customWidth="1"/>
    <col min="2315" max="2315" width="40.85546875" style="7" customWidth="1"/>
    <col min="2316" max="2316" width="34.140625" style="7" customWidth="1"/>
    <col min="2317" max="2317" width="16" style="7" customWidth="1"/>
    <col min="2318" max="2318" width="15.7109375" style="7" customWidth="1"/>
    <col min="2319" max="2319" width="17.42578125" style="7" customWidth="1"/>
    <col min="2320" max="2320" width="10.7109375" style="7" customWidth="1"/>
    <col min="2321" max="2321" width="13" style="7" customWidth="1"/>
    <col min="2322" max="2322" width="16.7109375" style="7" customWidth="1"/>
    <col min="2323" max="2563" width="9.140625" style="7"/>
    <col min="2564" max="2564" width="35.5703125" style="7" customWidth="1"/>
    <col min="2565" max="2565" width="23" style="7" customWidth="1"/>
    <col min="2566" max="2566" width="17.7109375" style="7" customWidth="1"/>
    <col min="2567" max="2567" width="18.42578125" style="7" customWidth="1"/>
    <col min="2568" max="2569" width="13.140625" style="7" customWidth="1"/>
    <col min="2570" max="2570" width="10.7109375" style="7" customWidth="1"/>
    <col min="2571" max="2571" width="40.85546875" style="7" customWidth="1"/>
    <col min="2572" max="2572" width="34.140625" style="7" customWidth="1"/>
    <col min="2573" max="2573" width="16" style="7" customWidth="1"/>
    <col min="2574" max="2574" width="15.7109375" style="7" customWidth="1"/>
    <col min="2575" max="2575" width="17.42578125" style="7" customWidth="1"/>
    <col min="2576" max="2576" width="10.7109375" style="7" customWidth="1"/>
    <col min="2577" max="2577" width="13" style="7" customWidth="1"/>
    <col min="2578" max="2578" width="16.7109375" style="7" customWidth="1"/>
    <col min="2579" max="2819" width="9.140625" style="7"/>
    <col min="2820" max="2820" width="35.5703125" style="7" customWidth="1"/>
    <col min="2821" max="2821" width="23" style="7" customWidth="1"/>
    <col min="2822" max="2822" width="17.7109375" style="7" customWidth="1"/>
    <col min="2823" max="2823" width="18.42578125" style="7" customWidth="1"/>
    <col min="2824" max="2825" width="13.140625" style="7" customWidth="1"/>
    <col min="2826" max="2826" width="10.7109375" style="7" customWidth="1"/>
    <col min="2827" max="2827" width="40.85546875" style="7" customWidth="1"/>
    <col min="2828" max="2828" width="34.140625" style="7" customWidth="1"/>
    <col min="2829" max="2829" width="16" style="7" customWidth="1"/>
    <col min="2830" max="2830" width="15.7109375" style="7" customWidth="1"/>
    <col min="2831" max="2831" width="17.42578125" style="7" customWidth="1"/>
    <col min="2832" max="2832" width="10.7109375" style="7" customWidth="1"/>
    <col min="2833" max="2833" width="13" style="7" customWidth="1"/>
    <col min="2834" max="2834" width="16.7109375" style="7" customWidth="1"/>
    <col min="2835" max="3075" width="9.140625" style="7"/>
    <col min="3076" max="3076" width="35.5703125" style="7" customWidth="1"/>
    <col min="3077" max="3077" width="23" style="7" customWidth="1"/>
    <col min="3078" max="3078" width="17.7109375" style="7" customWidth="1"/>
    <col min="3079" max="3079" width="18.42578125" style="7" customWidth="1"/>
    <col min="3080" max="3081" width="13.140625" style="7" customWidth="1"/>
    <col min="3082" max="3082" width="10.7109375" style="7" customWidth="1"/>
    <col min="3083" max="3083" width="40.85546875" style="7" customWidth="1"/>
    <col min="3084" max="3084" width="34.140625" style="7" customWidth="1"/>
    <col min="3085" max="3085" width="16" style="7" customWidth="1"/>
    <col min="3086" max="3086" width="15.7109375" style="7" customWidth="1"/>
    <col min="3087" max="3087" width="17.42578125" style="7" customWidth="1"/>
    <col min="3088" max="3088" width="10.7109375" style="7" customWidth="1"/>
    <col min="3089" max="3089" width="13" style="7" customWidth="1"/>
    <col min="3090" max="3090" width="16.7109375" style="7" customWidth="1"/>
    <col min="3091" max="3331" width="9.140625" style="7"/>
    <col min="3332" max="3332" width="35.5703125" style="7" customWidth="1"/>
    <col min="3333" max="3333" width="23" style="7" customWidth="1"/>
    <col min="3334" max="3334" width="17.7109375" style="7" customWidth="1"/>
    <col min="3335" max="3335" width="18.42578125" style="7" customWidth="1"/>
    <col min="3336" max="3337" width="13.140625" style="7" customWidth="1"/>
    <col min="3338" max="3338" width="10.7109375" style="7" customWidth="1"/>
    <col min="3339" max="3339" width="40.85546875" style="7" customWidth="1"/>
    <col min="3340" max="3340" width="34.140625" style="7" customWidth="1"/>
    <col min="3341" max="3341" width="16" style="7" customWidth="1"/>
    <col min="3342" max="3342" width="15.7109375" style="7" customWidth="1"/>
    <col min="3343" max="3343" width="17.42578125" style="7" customWidth="1"/>
    <col min="3344" max="3344" width="10.7109375" style="7" customWidth="1"/>
    <col min="3345" max="3345" width="13" style="7" customWidth="1"/>
    <col min="3346" max="3346" width="16.7109375" style="7" customWidth="1"/>
    <col min="3347" max="3587" width="9.140625" style="7"/>
    <col min="3588" max="3588" width="35.5703125" style="7" customWidth="1"/>
    <col min="3589" max="3589" width="23" style="7" customWidth="1"/>
    <col min="3590" max="3590" width="17.7109375" style="7" customWidth="1"/>
    <col min="3591" max="3591" width="18.42578125" style="7" customWidth="1"/>
    <col min="3592" max="3593" width="13.140625" style="7" customWidth="1"/>
    <col min="3594" max="3594" width="10.7109375" style="7" customWidth="1"/>
    <col min="3595" max="3595" width="40.85546875" style="7" customWidth="1"/>
    <col min="3596" max="3596" width="34.140625" style="7" customWidth="1"/>
    <col min="3597" max="3597" width="16" style="7" customWidth="1"/>
    <col min="3598" max="3598" width="15.7109375" style="7" customWidth="1"/>
    <col min="3599" max="3599" width="17.42578125" style="7" customWidth="1"/>
    <col min="3600" max="3600" width="10.7109375" style="7" customWidth="1"/>
    <col min="3601" max="3601" width="13" style="7" customWidth="1"/>
    <col min="3602" max="3602" width="16.7109375" style="7" customWidth="1"/>
    <col min="3603" max="3843" width="9.140625" style="7"/>
    <col min="3844" max="3844" width="35.5703125" style="7" customWidth="1"/>
    <col min="3845" max="3845" width="23" style="7" customWidth="1"/>
    <col min="3846" max="3846" width="17.7109375" style="7" customWidth="1"/>
    <col min="3847" max="3847" width="18.42578125" style="7" customWidth="1"/>
    <col min="3848" max="3849" width="13.140625" style="7" customWidth="1"/>
    <col min="3850" max="3850" width="10.7109375" style="7" customWidth="1"/>
    <col min="3851" max="3851" width="40.85546875" style="7" customWidth="1"/>
    <col min="3852" max="3852" width="34.140625" style="7" customWidth="1"/>
    <col min="3853" max="3853" width="16" style="7" customWidth="1"/>
    <col min="3854" max="3854" width="15.7109375" style="7" customWidth="1"/>
    <col min="3855" max="3855" width="17.42578125" style="7" customWidth="1"/>
    <col min="3856" max="3856" width="10.7109375" style="7" customWidth="1"/>
    <col min="3857" max="3857" width="13" style="7" customWidth="1"/>
    <col min="3858" max="3858" width="16.7109375" style="7" customWidth="1"/>
    <col min="3859" max="4099" width="9.140625" style="7"/>
    <col min="4100" max="4100" width="35.5703125" style="7" customWidth="1"/>
    <col min="4101" max="4101" width="23" style="7" customWidth="1"/>
    <col min="4102" max="4102" width="17.7109375" style="7" customWidth="1"/>
    <col min="4103" max="4103" width="18.42578125" style="7" customWidth="1"/>
    <col min="4104" max="4105" width="13.140625" style="7" customWidth="1"/>
    <col min="4106" max="4106" width="10.7109375" style="7" customWidth="1"/>
    <col min="4107" max="4107" width="40.85546875" style="7" customWidth="1"/>
    <col min="4108" max="4108" width="34.140625" style="7" customWidth="1"/>
    <col min="4109" max="4109" width="16" style="7" customWidth="1"/>
    <col min="4110" max="4110" width="15.7109375" style="7" customWidth="1"/>
    <col min="4111" max="4111" width="17.42578125" style="7" customWidth="1"/>
    <col min="4112" max="4112" width="10.7109375" style="7" customWidth="1"/>
    <col min="4113" max="4113" width="13" style="7" customWidth="1"/>
    <col min="4114" max="4114" width="16.7109375" style="7" customWidth="1"/>
    <col min="4115" max="4355" width="9.140625" style="7"/>
    <col min="4356" max="4356" width="35.5703125" style="7" customWidth="1"/>
    <col min="4357" max="4357" width="23" style="7" customWidth="1"/>
    <col min="4358" max="4358" width="17.7109375" style="7" customWidth="1"/>
    <col min="4359" max="4359" width="18.42578125" style="7" customWidth="1"/>
    <col min="4360" max="4361" width="13.140625" style="7" customWidth="1"/>
    <col min="4362" max="4362" width="10.7109375" style="7" customWidth="1"/>
    <col min="4363" max="4363" width="40.85546875" style="7" customWidth="1"/>
    <col min="4364" max="4364" width="34.140625" style="7" customWidth="1"/>
    <col min="4365" max="4365" width="16" style="7" customWidth="1"/>
    <col min="4366" max="4366" width="15.7109375" style="7" customWidth="1"/>
    <col min="4367" max="4367" width="17.42578125" style="7" customWidth="1"/>
    <col min="4368" max="4368" width="10.7109375" style="7" customWidth="1"/>
    <col min="4369" max="4369" width="13" style="7" customWidth="1"/>
    <col min="4370" max="4370" width="16.7109375" style="7" customWidth="1"/>
    <col min="4371" max="4611" width="9.140625" style="7"/>
    <col min="4612" max="4612" width="35.5703125" style="7" customWidth="1"/>
    <col min="4613" max="4613" width="23" style="7" customWidth="1"/>
    <col min="4614" max="4614" width="17.7109375" style="7" customWidth="1"/>
    <col min="4615" max="4615" width="18.42578125" style="7" customWidth="1"/>
    <col min="4616" max="4617" width="13.140625" style="7" customWidth="1"/>
    <col min="4618" max="4618" width="10.7109375" style="7" customWidth="1"/>
    <col min="4619" max="4619" width="40.85546875" style="7" customWidth="1"/>
    <col min="4620" max="4620" width="34.140625" style="7" customWidth="1"/>
    <col min="4621" max="4621" width="16" style="7" customWidth="1"/>
    <col min="4622" max="4622" width="15.7109375" style="7" customWidth="1"/>
    <col min="4623" max="4623" width="17.42578125" style="7" customWidth="1"/>
    <col min="4624" max="4624" width="10.7109375" style="7" customWidth="1"/>
    <col min="4625" max="4625" width="13" style="7" customWidth="1"/>
    <col min="4626" max="4626" width="16.7109375" style="7" customWidth="1"/>
    <col min="4627" max="4867" width="9.140625" style="7"/>
    <col min="4868" max="4868" width="35.5703125" style="7" customWidth="1"/>
    <col min="4869" max="4869" width="23" style="7" customWidth="1"/>
    <col min="4870" max="4870" width="17.7109375" style="7" customWidth="1"/>
    <col min="4871" max="4871" width="18.42578125" style="7" customWidth="1"/>
    <col min="4872" max="4873" width="13.140625" style="7" customWidth="1"/>
    <col min="4874" max="4874" width="10.7109375" style="7" customWidth="1"/>
    <col min="4875" max="4875" width="40.85546875" style="7" customWidth="1"/>
    <col min="4876" max="4876" width="34.140625" style="7" customWidth="1"/>
    <col min="4877" max="4877" width="16" style="7" customWidth="1"/>
    <col min="4878" max="4878" width="15.7109375" style="7" customWidth="1"/>
    <col min="4879" max="4879" width="17.42578125" style="7" customWidth="1"/>
    <col min="4880" max="4880" width="10.7109375" style="7" customWidth="1"/>
    <col min="4881" max="4881" width="13" style="7" customWidth="1"/>
    <col min="4882" max="4882" width="16.7109375" style="7" customWidth="1"/>
    <col min="4883" max="5123" width="9.140625" style="7"/>
    <col min="5124" max="5124" width="35.5703125" style="7" customWidth="1"/>
    <col min="5125" max="5125" width="23" style="7" customWidth="1"/>
    <col min="5126" max="5126" width="17.7109375" style="7" customWidth="1"/>
    <col min="5127" max="5127" width="18.42578125" style="7" customWidth="1"/>
    <col min="5128" max="5129" width="13.140625" style="7" customWidth="1"/>
    <col min="5130" max="5130" width="10.7109375" style="7" customWidth="1"/>
    <col min="5131" max="5131" width="40.85546875" style="7" customWidth="1"/>
    <col min="5132" max="5132" width="34.140625" style="7" customWidth="1"/>
    <col min="5133" max="5133" width="16" style="7" customWidth="1"/>
    <col min="5134" max="5134" width="15.7109375" style="7" customWidth="1"/>
    <col min="5135" max="5135" width="17.42578125" style="7" customWidth="1"/>
    <col min="5136" max="5136" width="10.7109375" style="7" customWidth="1"/>
    <col min="5137" max="5137" width="13" style="7" customWidth="1"/>
    <col min="5138" max="5138" width="16.7109375" style="7" customWidth="1"/>
    <col min="5139" max="5379" width="9.140625" style="7"/>
    <col min="5380" max="5380" width="35.5703125" style="7" customWidth="1"/>
    <col min="5381" max="5381" width="23" style="7" customWidth="1"/>
    <col min="5382" max="5382" width="17.7109375" style="7" customWidth="1"/>
    <col min="5383" max="5383" width="18.42578125" style="7" customWidth="1"/>
    <col min="5384" max="5385" width="13.140625" style="7" customWidth="1"/>
    <col min="5386" max="5386" width="10.7109375" style="7" customWidth="1"/>
    <col min="5387" max="5387" width="40.85546875" style="7" customWidth="1"/>
    <col min="5388" max="5388" width="34.140625" style="7" customWidth="1"/>
    <col min="5389" max="5389" width="16" style="7" customWidth="1"/>
    <col min="5390" max="5390" width="15.7109375" style="7" customWidth="1"/>
    <col min="5391" max="5391" width="17.42578125" style="7" customWidth="1"/>
    <col min="5392" max="5392" width="10.7109375" style="7" customWidth="1"/>
    <col min="5393" max="5393" width="13" style="7" customWidth="1"/>
    <col min="5394" max="5394" width="16.7109375" style="7" customWidth="1"/>
    <col min="5395" max="5635" width="9.140625" style="7"/>
    <col min="5636" max="5636" width="35.5703125" style="7" customWidth="1"/>
    <col min="5637" max="5637" width="23" style="7" customWidth="1"/>
    <col min="5638" max="5638" width="17.7109375" style="7" customWidth="1"/>
    <col min="5639" max="5639" width="18.42578125" style="7" customWidth="1"/>
    <col min="5640" max="5641" width="13.140625" style="7" customWidth="1"/>
    <col min="5642" max="5642" width="10.7109375" style="7" customWidth="1"/>
    <col min="5643" max="5643" width="40.85546875" style="7" customWidth="1"/>
    <col min="5644" max="5644" width="34.140625" style="7" customWidth="1"/>
    <col min="5645" max="5645" width="16" style="7" customWidth="1"/>
    <col min="5646" max="5646" width="15.7109375" style="7" customWidth="1"/>
    <col min="5647" max="5647" width="17.42578125" style="7" customWidth="1"/>
    <col min="5648" max="5648" width="10.7109375" style="7" customWidth="1"/>
    <col min="5649" max="5649" width="13" style="7" customWidth="1"/>
    <col min="5650" max="5650" width="16.7109375" style="7" customWidth="1"/>
    <col min="5651" max="5891" width="9.140625" style="7"/>
    <col min="5892" max="5892" width="35.5703125" style="7" customWidth="1"/>
    <col min="5893" max="5893" width="23" style="7" customWidth="1"/>
    <col min="5894" max="5894" width="17.7109375" style="7" customWidth="1"/>
    <col min="5895" max="5895" width="18.42578125" style="7" customWidth="1"/>
    <col min="5896" max="5897" width="13.140625" style="7" customWidth="1"/>
    <col min="5898" max="5898" width="10.7109375" style="7" customWidth="1"/>
    <col min="5899" max="5899" width="40.85546875" style="7" customWidth="1"/>
    <col min="5900" max="5900" width="34.140625" style="7" customWidth="1"/>
    <col min="5901" max="5901" width="16" style="7" customWidth="1"/>
    <col min="5902" max="5902" width="15.7109375" style="7" customWidth="1"/>
    <col min="5903" max="5903" width="17.42578125" style="7" customWidth="1"/>
    <col min="5904" max="5904" width="10.7109375" style="7" customWidth="1"/>
    <col min="5905" max="5905" width="13" style="7" customWidth="1"/>
    <col min="5906" max="5906" width="16.7109375" style="7" customWidth="1"/>
    <col min="5907" max="6147" width="9.140625" style="7"/>
    <col min="6148" max="6148" width="35.5703125" style="7" customWidth="1"/>
    <col min="6149" max="6149" width="23" style="7" customWidth="1"/>
    <col min="6150" max="6150" width="17.7109375" style="7" customWidth="1"/>
    <col min="6151" max="6151" width="18.42578125" style="7" customWidth="1"/>
    <col min="6152" max="6153" width="13.140625" style="7" customWidth="1"/>
    <col min="6154" max="6154" width="10.7109375" style="7" customWidth="1"/>
    <col min="6155" max="6155" width="40.85546875" style="7" customWidth="1"/>
    <col min="6156" max="6156" width="34.140625" style="7" customWidth="1"/>
    <col min="6157" max="6157" width="16" style="7" customWidth="1"/>
    <col min="6158" max="6158" width="15.7109375" style="7" customWidth="1"/>
    <col min="6159" max="6159" width="17.42578125" style="7" customWidth="1"/>
    <col min="6160" max="6160" width="10.7109375" style="7" customWidth="1"/>
    <col min="6161" max="6161" width="13" style="7" customWidth="1"/>
    <col min="6162" max="6162" width="16.7109375" style="7" customWidth="1"/>
    <col min="6163" max="6403" width="9.140625" style="7"/>
    <col min="6404" max="6404" width="35.5703125" style="7" customWidth="1"/>
    <col min="6405" max="6405" width="23" style="7" customWidth="1"/>
    <col min="6406" max="6406" width="17.7109375" style="7" customWidth="1"/>
    <col min="6407" max="6407" width="18.42578125" style="7" customWidth="1"/>
    <col min="6408" max="6409" width="13.140625" style="7" customWidth="1"/>
    <col min="6410" max="6410" width="10.7109375" style="7" customWidth="1"/>
    <col min="6411" max="6411" width="40.85546875" style="7" customWidth="1"/>
    <col min="6412" max="6412" width="34.140625" style="7" customWidth="1"/>
    <col min="6413" max="6413" width="16" style="7" customWidth="1"/>
    <col min="6414" max="6414" width="15.7109375" style="7" customWidth="1"/>
    <col min="6415" max="6415" width="17.42578125" style="7" customWidth="1"/>
    <col min="6416" max="6416" width="10.7109375" style="7" customWidth="1"/>
    <col min="6417" max="6417" width="13" style="7" customWidth="1"/>
    <col min="6418" max="6418" width="16.7109375" style="7" customWidth="1"/>
    <col min="6419" max="6659" width="9.140625" style="7"/>
    <col min="6660" max="6660" width="35.5703125" style="7" customWidth="1"/>
    <col min="6661" max="6661" width="23" style="7" customWidth="1"/>
    <col min="6662" max="6662" width="17.7109375" style="7" customWidth="1"/>
    <col min="6663" max="6663" width="18.42578125" style="7" customWidth="1"/>
    <col min="6664" max="6665" width="13.140625" style="7" customWidth="1"/>
    <col min="6666" max="6666" width="10.7109375" style="7" customWidth="1"/>
    <col min="6667" max="6667" width="40.85546875" style="7" customWidth="1"/>
    <col min="6668" max="6668" width="34.140625" style="7" customWidth="1"/>
    <col min="6669" max="6669" width="16" style="7" customWidth="1"/>
    <col min="6670" max="6670" width="15.7109375" style="7" customWidth="1"/>
    <col min="6671" max="6671" width="17.42578125" style="7" customWidth="1"/>
    <col min="6672" max="6672" width="10.7109375" style="7" customWidth="1"/>
    <col min="6673" max="6673" width="13" style="7" customWidth="1"/>
    <col min="6674" max="6674" width="16.7109375" style="7" customWidth="1"/>
    <col min="6675" max="6915" width="9.140625" style="7"/>
    <col min="6916" max="6916" width="35.5703125" style="7" customWidth="1"/>
    <col min="6917" max="6917" width="23" style="7" customWidth="1"/>
    <col min="6918" max="6918" width="17.7109375" style="7" customWidth="1"/>
    <col min="6919" max="6919" width="18.42578125" style="7" customWidth="1"/>
    <col min="6920" max="6921" width="13.140625" style="7" customWidth="1"/>
    <col min="6922" max="6922" width="10.7109375" style="7" customWidth="1"/>
    <col min="6923" max="6923" width="40.85546875" style="7" customWidth="1"/>
    <col min="6924" max="6924" width="34.140625" style="7" customWidth="1"/>
    <col min="6925" max="6925" width="16" style="7" customWidth="1"/>
    <col min="6926" max="6926" width="15.7109375" style="7" customWidth="1"/>
    <col min="6927" max="6927" width="17.42578125" style="7" customWidth="1"/>
    <col min="6928" max="6928" width="10.7109375" style="7" customWidth="1"/>
    <col min="6929" max="6929" width="13" style="7" customWidth="1"/>
    <col min="6930" max="6930" width="16.7109375" style="7" customWidth="1"/>
    <col min="6931" max="7171" width="9.140625" style="7"/>
    <col min="7172" max="7172" width="35.5703125" style="7" customWidth="1"/>
    <col min="7173" max="7173" width="23" style="7" customWidth="1"/>
    <col min="7174" max="7174" width="17.7109375" style="7" customWidth="1"/>
    <col min="7175" max="7175" width="18.42578125" style="7" customWidth="1"/>
    <col min="7176" max="7177" width="13.140625" style="7" customWidth="1"/>
    <col min="7178" max="7178" width="10.7109375" style="7" customWidth="1"/>
    <col min="7179" max="7179" width="40.85546875" style="7" customWidth="1"/>
    <col min="7180" max="7180" width="34.140625" style="7" customWidth="1"/>
    <col min="7181" max="7181" width="16" style="7" customWidth="1"/>
    <col min="7182" max="7182" width="15.7109375" style="7" customWidth="1"/>
    <col min="7183" max="7183" width="17.42578125" style="7" customWidth="1"/>
    <col min="7184" max="7184" width="10.7109375" style="7" customWidth="1"/>
    <col min="7185" max="7185" width="13" style="7" customWidth="1"/>
    <col min="7186" max="7186" width="16.7109375" style="7" customWidth="1"/>
    <col min="7187" max="7427" width="9.140625" style="7"/>
    <col min="7428" max="7428" width="35.5703125" style="7" customWidth="1"/>
    <col min="7429" max="7429" width="23" style="7" customWidth="1"/>
    <col min="7430" max="7430" width="17.7109375" style="7" customWidth="1"/>
    <col min="7431" max="7431" width="18.42578125" style="7" customWidth="1"/>
    <col min="7432" max="7433" width="13.140625" style="7" customWidth="1"/>
    <col min="7434" max="7434" width="10.7109375" style="7" customWidth="1"/>
    <col min="7435" max="7435" width="40.85546875" style="7" customWidth="1"/>
    <col min="7436" max="7436" width="34.140625" style="7" customWidth="1"/>
    <col min="7437" max="7437" width="16" style="7" customWidth="1"/>
    <col min="7438" max="7438" width="15.7109375" style="7" customWidth="1"/>
    <col min="7439" max="7439" width="17.42578125" style="7" customWidth="1"/>
    <col min="7440" max="7440" width="10.7109375" style="7" customWidth="1"/>
    <col min="7441" max="7441" width="13" style="7" customWidth="1"/>
    <col min="7442" max="7442" width="16.7109375" style="7" customWidth="1"/>
    <col min="7443" max="7683" width="9.140625" style="7"/>
    <col min="7684" max="7684" width="35.5703125" style="7" customWidth="1"/>
    <col min="7685" max="7685" width="23" style="7" customWidth="1"/>
    <col min="7686" max="7686" width="17.7109375" style="7" customWidth="1"/>
    <col min="7687" max="7687" width="18.42578125" style="7" customWidth="1"/>
    <col min="7688" max="7689" width="13.140625" style="7" customWidth="1"/>
    <col min="7690" max="7690" width="10.7109375" style="7" customWidth="1"/>
    <col min="7691" max="7691" width="40.85546875" style="7" customWidth="1"/>
    <col min="7692" max="7692" width="34.140625" style="7" customWidth="1"/>
    <col min="7693" max="7693" width="16" style="7" customWidth="1"/>
    <col min="7694" max="7694" width="15.7109375" style="7" customWidth="1"/>
    <col min="7695" max="7695" width="17.42578125" style="7" customWidth="1"/>
    <col min="7696" max="7696" width="10.7109375" style="7" customWidth="1"/>
    <col min="7697" max="7697" width="13" style="7" customWidth="1"/>
    <col min="7698" max="7698" width="16.7109375" style="7" customWidth="1"/>
    <col min="7699" max="7939" width="9.140625" style="7"/>
    <col min="7940" max="7940" width="35.5703125" style="7" customWidth="1"/>
    <col min="7941" max="7941" width="23" style="7" customWidth="1"/>
    <col min="7942" max="7942" width="17.7109375" style="7" customWidth="1"/>
    <col min="7943" max="7943" width="18.42578125" style="7" customWidth="1"/>
    <col min="7944" max="7945" width="13.140625" style="7" customWidth="1"/>
    <col min="7946" max="7946" width="10.7109375" style="7" customWidth="1"/>
    <col min="7947" max="7947" width="40.85546875" style="7" customWidth="1"/>
    <col min="7948" max="7948" width="34.140625" style="7" customWidth="1"/>
    <col min="7949" max="7949" width="16" style="7" customWidth="1"/>
    <col min="7950" max="7950" width="15.7109375" style="7" customWidth="1"/>
    <col min="7951" max="7951" width="17.42578125" style="7" customWidth="1"/>
    <col min="7952" max="7952" width="10.7109375" style="7" customWidth="1"/>
    <col min="7953" max="7953" width="13" style="7" customWidth="1"/>
    <col min="7954" max="7954" width="16.7109375" style="7" customWidth="1"/>
    <col min="7955" max="8195" width="9.140625" style="7"/>
    <col min="8196" max="8196" width="35.5703125" style="7" customWidth="1"/>
    <col min="8197" max="8197" width="23" style="7" customWidth="1"/>
    <col min="8198" max="8198" width="17.7109375" style="7" customWidth="1"/>
    <col min="8199" max="8199" width="18.42578125" style="7" customWidth="1"/>
    <col min="8200" max="8201" width="13.140625" style="7" customWidth="1"/>
    <col min="8202" max="8202" width="10.7109375" style="7" customWidth="1"/>
    <col min="8203" max="8203" width="40.85546875" style="7" customWidth="1"/>
    <col min="8204" max="8204" width="34.140625" style="7" customWidth="1"/>
    <col min="8205" max="8205" width="16" style="7" customWidth="1"/>
    <col min="8206" max="8206" width="15.7109375" style="7" customWidth="1"/>
    <col min="8207" max="8207" width="17.42578125" style="7" customWidth="1"/>
    <col min="8208" max="8208" width="10.7109375" style="7" customWidth="1"/>
    <col min="8209" max="8209" width="13" style="7" customWidth="1"/>
    <col min="8210" max="8210" width="16.7109375" style="7" customWidth="1"/>
    <col min="8211" max="8451" width="9.140625" style="7"/>
    <col min="8452" max="8452" width="35.5703125" style="7" customWidth="1"/>
    <col min="8453" max="8453" width="23" style="7" customWidth="1"/>
    <col min="8454" max="8454" width="17.7109375" style="7" customWidth="1"/>
    <col min="8455" max="8455" width="18.42578125" style="7" customWidth="1"/>
    <col min="8456" max="8457" width="13.140625" style="7" customWidth="1"/>
    <col min="8458" max="8458" width="10.7109375" style="7" customWidth="1"/>
    <col min="8459" max="8459" width="40.85546875" style="7" customWidth="1"/>
    <col min="8460" max="8460" width="34.140625" style="7" customWidth="1"/>
    <col min="8461" max="8461" width="16" style="7" customWidth="1"/>
    <col min="8462" max="8462" width="15.7109375" style="7" customWidth="1"/>
    <col min="8463" max="8463" width="17.42578125" style="7" customWidth="1"/>
    <col min="8464" max="8464" width="10.7109375" style="7" customWidth="1"/>
    <col min="8465" max="8465" width="13" style="7" customWidth="1"/>
    <col min="8466" max="8466" width="16.7109375" style="7" customWidth="1"/>
    <col min="8467" max="8707" width="9.140625" style="7"/>
    <col min="8708" max="8708" width="35.5703125" style="7" customWidth="1"/>
    <col min="8709" max="8709" width="23" style="7" customWidth="1"/>
    <col min="8710" max="8710" width="17.7109375" style="7" customWidth="1"/>
    <col min="8711" max="8711" width="18.42578125" style="7" customWidth="1"/>
    <col min="8712" max="8713" width="13.140625" style="7" customWidth="1"/>
    <col min="8714" max="8714" width="10.7109375" style="7" customWidth="1"/>
    <col min="8715" max="8715" width="40.85546875" style="7" customWidth="1"/>
    <col min="8716" max="8716" width="34.140625" style="7" customWidth="1"/>
    <col min="8717" max="8717" width="16" style="7" customWidth="1"/>
    <col min="8718" max="8718" width="15.7109375" style="7" customWidth="1"/>
    <col min="8719" max="8719" width="17.42578125" style="7" customWidth="1"/>
    <col min="8720" max="8720" width="10.7109375" style="7" customWidth="1"/>
    <col min="8721" max="8721" width="13" style="7" customWidth="1"/>
    <col min="8722" max="8722" width="16.7109375" style="7" customWidth="1"/>
    <col min="8723" max="8963" width="9.140625" style="7"/>
    <col min="8964" max="8964" width="35.5703125" style="7" customWidth="1"/>
    <col min="8965" max="8965" width="23" style="7" customWidth="1"/>
    <col min="8966" max="8966" width="17.7109375" style="7" customWidth="1"/>
    <col min="8967" max="8967" width="18.42578125" style="7" customWidth="1"/>
    <col min="8968" max="8969" width="13.140625" style="7" customWidth="1"/>
    <col min="8970" max="8970" width="10.7109375" style="7" customWidth="1"/>
    <col min="8971" max="8971" width="40.85546875" style="7" customWidth="1"/>
    <col min="8972" max="8972" width="34.140625" style="7" customWidth="1"/>
    <col min="8973" max="8973" width="16" style="7" customWidth="1"/>
    <col min="8974" max="8974" width="15.7109375" style="7" customWidth="1"/>
    <col min="8975" max="8975" width="17.42578125" style="7" customWidth="1"/>
    <col min="8976" max="8976" width="10.7109375" style="7" customWidth="1"/>
    <col min="8977" max="8977" width="13" style="7" customWidth="1"/>
    <col min="8978" max="8978" width="16.7109375" style="7" customWidth="1"/>
    <col min="8979" max="9219" width="9.140625" style="7"/>
    <col min="9220" max="9220" width="35.5703125" style="7" customWidth="1"/>
    <col min="9221" max="9221" width="23" style="7" customWidth="1"/>
    <col min="9222" max="9222" width="17.7109375" style="7" customWidth="1"/>
    <col min="9223" max="9223" width="18.42578125" style="7" customWidth="1"/>
    <col min="9224" max="9225" width="13.140625" style="7" customWidth="1"/>
    <col min="9226" max="9226" width="10.7109375" style="7" customWidth="1"/>
    <col min="9227" max="9227" width="40.85546875" style="7" customWidth="1"/>
    <col min="9228" max="9228" width="34.140625" style="7" customWidth="1"/>
    <col min="9229" max="9229" width="16" style="7" customWidth="1"/>
    <col min="9230" max="9230" width="15.7109375" style="7" customWidth="1"/>
    <col min="9231" max="9231" width="17.42578125" style="7" customWidth="1"/>
    <col min="9232" max="9232" width="10.7109375" style="7" customWidth="1"/>
    <col min="9233" max="9233" width="13" style="7" customWidth="1"/>
    <col min="9234" max="9234" width="16.7109375" style="7" customWidth="1"/>
    <col min="9235" max="9475" width="9.140625" style="7"/>
    <col min="9476" max="9476" width="35.5703125" style="7" customWidth="1"/>
    <col min="9477" max="9477" width="23" style="7" customWidth="1"/>
    <col min="9478" max="9478" width="17.7109375" style="7" customWidth="1"/>
    <col min="9479" max="9479" width="18.42578125" style="7" customWidth="1"/>
    <col min="9480" max="9481" width="13.140625" style="7" customWidth="1"/>
    <col min="9482" max="9482" width="10.7109375" style="7" customWidth="1"/>
    <col min="9483" max="9483" width="40.85546875" style="7" customWidth="1"/>
    <col min="9484" max="9484" width="34.140625" style="7" customWidth="1"/>
    <col min="9485" max="9485" width="16" style="7" customWidth="1"/>
    <col min="9486" max="9486" width="15.7109375" style="7" customWidth="1"/>
    <col min="9487" max="9487" width="17.42578125" style="7" customWidth="1"/>
    <col min="9488" max="9488" width="10.7109375" style="7" customWidth="1"/>
    <col min="9489" max="9489" width="13" style="7" customWidth="1"/>
    <col min="9490" max="9490" width="16.7109375" style="7" customWidth="1"/>
    <col min="9491" max="9731" width="9.140625" style="7"/>
    <col min="9732" max="9732" width="35.5703125" style="7" customWidth="1"/>
    <col min="9733" max="9733" width="23" style="7" customWidth="1"/>
    <col min="9734" max="9734" width="17.7109375" style="7" customWidth="1"/>
    <col min="9735" max="9735" width="18.42578125" style="7" customWidth="1"/>
    <col min="9736" max="9737" width="13.140625" style="7" customWidth="1"/>
    <col min="9738" max="9738" width="10.7109375" style="7" customWidth="1"/>
    <col min="9739" max="9739" width="40.85546875" style="7" customWidth="1"/>
    <col min="9740" max="9740" width="34.140625" style="7" customWidth="1"/>
    <col min="9741" max="9741" width="16" style="7" customWidth="1"/>
    <col min="9742" max="9742" width="15.7109375" style="7" customWidth="1"/>
    <col min="9743" max="9743" width="17.42578125" style="7" customWidth="1"/>
    <col min="9744" max="9744" width="10.7109375" style="7" customWidth="1"/>
    <col min="9745" max="9745" width="13" style="7" customWidth="1"/>
    <col min="9746" max="9746" width="16.7109375" style="7" customWidth="1"/>
    <col min="9747" max="9987" width="9.140625" style="7"/>
    <col min="9988" max="9988" width="35.5703125" style="7" customWidth="1"/>
    <col min="9989" max="9989" width="23" style="7" customWidth="1"/>
    <col min="9990" max="9990" width="17.7109375" style="7" customWidth="1"/>
    <col min="9991" max="9991" width="18.42578125" style="7" customWidth="1"/>
    <col min="9992" max="9993" width="13.140625" style="7" customWidth="1"/>
    <col min="9994" max="9994" width="10.7109375" style="7" customWidth="1"/>
    <col min="9995" max="9995" width="40.85546875" style="7" customWidth="1"/>
    <col min="9996" max="9996" width="34.140625" style="7" customWidth="1"/>
    <col min="9997" max="9997" width="16" style="7" customWidth="1"/>
    <col min="9998" max="9998" width="15.7109375" style="7" customWidth="1"/>
    <col min="9999" max="9999" width="17.42578125" style="7" customWidth="1"/>
    <col min="10000" max="10000" width="10.7109375" style="7" customWidth="1"/>
    <col min="10001" max="10001" width="13" style="7" customWidth="1"/>
    <col min="10002" max="10002" width="16.7109375" style="7" customWidth="1"/>
    <col min="10003" max="10243" width="9.140625" style="7"/>
    <col min="10244" max="10244" width="35.5703125" style="7" customWidth="1"/>
    <col min="10245" max="10245" width="23" style="7" customWidth="1"/>
    <col min="10246" max="10246" width="17.7109375" style="7" customWidth="1"/>
    <col min="10247" max="10247" width="18.42578125" style="7" customWidth="1"/>
    <col min="10248" max="10249" width="13.140625" style="7" customWidth="1"/>
    <col min="10250" max="10250" width="10.7109375" style="7" customWidth="1"/>
    <col min="10251" max="10251" width="40.85546875" style="7" customWidth="1"/>
    <col min="10252" max="10252" width="34.140625" style="7" customWidth="1"/>
    <col min="10253" max="10253" width="16" style="7" customWidth="1"/>
    <col min="10254" max="10254" width="15.7109375" style="7" customWidth="1"/>
    <col min="10255" max="10255" width="17.42578125" style="7" customWidth="1"/>
    <col min="10256" max="10256" width="10.7109375" style="7" customWidth="1"/>
    <col min="10257" max="10257" width="13" style="7" customWidth="1"/>
    <col min="10258" max="10258" width="16.7109375" style="7" customWidth="1"/>
    <col min="10259" max="10499" width="9.140625" style="7"/>
    <col min="10500" max="10500" width="35.5703125" style="7" customWidth="1"/>
    <col min="10501" max="10501" width="23" style="7" customWidth="1"/>
    <col min="10502" max="10502" width="17.7109375" style="7" customWidth="1"/>
    <col min="10503" max="10503" width="18.42578125" style="7" customWidth="1"/>
    <col min="10504" max="10505" width="13.140625" style="7" customWidth="1"/>
    <col min="10506" max="10506" width="10.7109375" style="7" customWidth="1"/>
    <col min="10507" max="10507" width="40.85546875" style="7" customWidth="1"/>
    <col min="10508" max="10508" width="34.140625" style="7" customWidth="1"/>
    <col min="10509" max="10509" width="16" style="7" customWidth="1"/>
    <col min="10510" max="10510" width="15.7109375" style="7" customWidth="1"/>
    <col min="10511" max="10511" width="17.42578125" style="7" customWidth="1"/>
    <col min="10512" max="10512" width="10.7109375" style="7" customWidth="1"/>
    <col min="10513" max="10513" width="13" style="7" customWidth="1"/>
    <col min="10514" max="10514" width="16.7109375" style="7" customWidth="1"/>
    <col min="10515" max="10755" width="9.140625" style="7"/>
    <col min="10756" max="10756" width="35.5703125" style="7" customWidth="1"/>
    <col min="10757" max="10757" width="23" style="7" customWidth="1"/>
    <col min="10758" max="10758" width="17.7109375" style="7" customWidth="1"/>
    <col min="10759" max="10759" width="18.42578125" style="7" customWidth="1"/>
    <col min="10760" max="10761" width="13.140625" style="7" customWidth="1"/>
    <col min="10762" max="10762" width="10.7109375" style="7" customWidth="1"/>
    <col min="10763" max="10763" width="40.85546875" style="7" customWidth="1"/>
    <col min="10764" max="10764" width="34.140625" style="7" customWidth="1"/>
    <col min="10765" max="10765" width="16" style="7" customWidth="1"/>
    <col min="10766" max="10766" width="15.7109375" style="7" customWidth="1"/>
    <col min="10767" max="10767" width="17.42578125" style="7" customWidth="1"/>
    <col min="10768" max="10768" width="10.7109375" style="7" customWidth="1"/>
    <col min="10769" max="10769" width="13" style="7" customWidth="1"/>
    <col min="10770" max="10770" width="16.7109375" style="7" customWidth="1"/>
    <col min="10771" max="11011" width="9.140625" style="7"/>
    <col min="11012" max="11012" width="35.5703125" style="7" customWidth="1"/>
    <col min="11013" max="11013" width="23" style="7" customWidth="1"/>
    <col min="11014" max="11014" width="17.7109375" style="7" customWidth="1"/>
    <col min="11015" max="11015" width="18.42578125" style="7" customWidth="1"/>
    <col min="11016" max="11017" width="13.140625" style="7" customWidth="1"/>
    <col min="11018" max="11018" width="10.7109375" style="7" customWidth="1"/>
    <col min="11019" max="11019" width="40.85546875" style="7" customWidth="1"/>
    <col min="11020" max="11020" width="34.140625" style="7" customWidth="1"/>
    <col min="11021" max="11021" width="16" style="7" customWidth="1"/>
    <col min="11022" max="11022" width="15.7109375" style="7" customWidth="1"/>
    <col min="11023" max="11023" width="17.42578125" style="7" customWidth="1"/>
    <col min="11024" max="11024" width="10.7109375" style="7" customWidth="1"/>
    <col min="11025" max="11025" width="13" style="7" customWidth="1"/>
    <col min="11026" max="11026" width="16.7109375" style="7" customWidth="1"/>
    <col min="11027" max="11267" width="9.140625" style="7"/>
    <col min="11268" max="11268" width="35.5703125" style="7" customWidth="1"/>
    <col min="11269" max="11269" width="23" style="7" customWidth="1"/>
    <col min="11270" max="11270" width="17.7109375" style="7" customWidth="1"/>
    <col min="11271" max="11271" width="18.42578125" style="7" customWidth="1"/>
    <col min="11272" max="11273" width="13.140625" style="7" customWidth="1"/>
    <col min="11274" max="11274" width="10.7109375" style="7" customWidth="1"/>
    <col min="11275" max="11275" width="40.85546875" style="7" customWidth="1"/>
    <col min="11276" max="11276" width="34.140625" style="7" customWidth="1"/>
    <col min="11277" max="11277" width="16" style="7" customWidth="1"/>
    <col min="11278" max="11278" width="15.7109375" style="7" customWidth="1"/>
    <col min="11279" max="11279" width="17.42578125" style="7" customWidth="1"/>
    <col min="11280" max="11280" width="10.7109375" style="7" customWidth="1"/>
    <col min="11281" max="11281" width="13" style="7" customWidth="1"/>
    <col min="11282" max="11282" width="16.7109375" style="7" customWidth="1"/>
    <col min="11283" max="11523" width="9.140625" style="7"/>
    <col min="11524" max="11524" width="35.5703125" style="7" customWidth="1"/>
    <col min="11525" max="11525" width="23" style="7" customWidth="1"/>
    <col min="11526" max="11526" width="17.7109375" style="7" customWidth="1"/>
    <col min="11527" max="11527" width="18.42578125" style="7" customWidth="1"/>
    <col min="11528" max="11529" width="13.140625" style="7" customWidth="1"/>
    <col min="11530" max="11530" width="10.7109375" style="7" customWidth="1"/>
    <col min="11531" max="11531" width="40.85546875" style="7" customWidth="1"/>
    <col min="11532" max="11532" width="34.140625" style="7" customWidth="1"/>
    <col min="11533" max="11533" width="16" style="7" customWidth="1"/>
    <col min="11534" max="11534" width="15.7109375" style="7" customWidth="1"/>
    <col min="11535" max="11535" width="17.42578125" style="7" customWidth="1"/>
    <col min="11536" max="11536" width="10.7109375" style="7" customWidth="1"/>
    <col min="11537" max="11537" width="13" style="7" customWidth="1"/>
    <col min="11538" max="11538" width="16.7109375" style="7" customWidth="1"/>
    <col min="11539" max="11779" width="9.140625" style="7"/>
    <col min="11780" max="11780" width="35.5703125" style="7" customWidth="1"/>
    <col min="11781" max="11781" width="23" style="7" customWidth="1"/>
    <col min="11782" max="11782" width="17.7109375" style="7" customWidth="1"/>
    <col min="11783" max="11783" width="18.42578125" style="7" customWidth="1"/>
    <col min="11784" max="11785" width="13.140625" style="7" customWidth="1"/>
    <col min="11786" max="11786" width="10.7109375" style="7" customWidth="1"/>
    <col min="11787" max="11787" width="40.85546875" style="7" customWidth="1"/>
    <col min="11788" max="11788" width="34.140625" style="7" customWidth="1"/>
    <col min="11789" max="11789" width="16" style="7" customWidth="1"/>
    <col min="11790" max="11790" width="15.7109375" style="7" customWidth="1"/>
    <col min="11791" max="11791" width="17.42578125" style="7" customWidth="1"/>
    <col min="11792" max="11792" width="10.7109375" style="7" customWidth="1"/>
    <col min="11793" max="11793" width="13" style="7" customWidth="1"/>
    <col min="11794" max="11794" width="16.7109375" style="7" customWidth="1"/>
    <col min="11795" max="12035" width="9.140625" style="7"/>
    <col min="12036" max="12036" width="35.5703125" style="7" customWidth="1"/>
    <col min="12037" max="12037" width="23" style="7" customWidth="1"/>
    <col min="12038" max="12038" width="17.7109375" style="7" customWidth="1"/>
    <col min="12039" max="12039" width="18.42578125" style="7" customWidth="1"/>
    <col min="12040" max="12041" width="13.140625" style="7" customWidth="1"/>
    <col min="12042" max="12042" width="10.7109375" style="7" customWidth="1"/>
    <col min="12043" max="12043" width="40.85546875" style="7" customWidth="1"/>
    <col min="12044" max="12044" width="34.140625" style="7" customWidth="1"/>
    <col min="12045" max="12045" width="16" style="7" customWidth="1"/>
    <col min="12046" max="12046" width="15.7109375" style="7" customWidth="1"/>
    <col min="12047" max="12047" width="17.42578125" style="7" customWidth="1"/>
    <col min="12048" max="12048" width="10.7109375" style="7" customWidth="1"/>
    <col min="12049" max="12049" width="13" style="7" customWidth="1"/>
    <col min="12050" max="12050" width="16.7109375" style="7" customWidth="1"/>
    <col min="12051" max="12291" width="9.140625" style="7"/>
    <col min="12292" max="12292" width="35.5703125" style="7" customWidth="1"/>
    <col min="12293" max="12293" width="23" style="7" customWidth="1"/>
    <col min="12294" max="12294" width="17.7109375" style="7" customWidth="1"/>
    <col min="12295" max="12295" width="18.42578125" style="7" customWidth="1"/>
    <col min="12296" max="12297" width="13.140625" style="7" customWidth="1"/>
    <col min="12298" max="12298" width="10.7109375" style="7" customWidth="1"/>
    <col min="12299" max="12299" width="40.85546875" style="7" customWidth="1"/>
    <col min="12300" max="12300" width="34.140625" style="7" customWidth="1"/>
    <col min="12301" max="12301" width="16" style="7" customWidth="1"/>
    <col min="12302" max="12302" width="15.7109375" style="7" customWidth="1"/>
    <col min="12303" max="12303" width="17.42578125" style="7" customWidth="1"/>
    <col min="12304" max="12304" width="10.7109375" style="7" customWidth="1"/>
    <col min="12305" max="12305" width="13" style="7" customWidth="1"/>
    <col min="12306" max="12306" width="16.7109375" style="7" customWidth="1"/>
    <col min="12307" max="12547" width="9.140625" style="7"/>
    <col min="12548" max="12548" width="35.5703125" style="7" customWidth="1"/>
    <col min="12549" max="12549" width="23" style="7" customWidth="1"/>
    <col min="12550" max="12550" width="17.7109375" style="7" customWidth="1"/>
    <col min="12551" max="12551" width="18.42578125" style="7" customWidth="1"/>
    <col min="12552" max="12553" width="13.140625" style="7" customWidth="1"/>
    <col min="12554" max="12554" width="10.7109375" style="7" customWidth="1"/>
    <col min="12555" max="12555" width="40.85546875" style="7" customWidth="1"/>
    <col min="12556" max="12556" width="34.140625" style="7" customWidth="1"/>
    <col min="12557" max="12557" width="16" style="7" customWidth="1"/>
    <col min="12558" max="12558" width="15.7109375" style="7" customWidth="1"/>
    <col min="12559" max="12559" width="17.42578125" style="7" customWidth="1"/>
    <col min="12560" max="12560" width="10.7109375" style="7" customWidth="1"/>
    <col min="12561" max="12561" width="13" style="7" customWidth="1"/>
    <col min="12562" max="12562" width="16.7109375" style="7" customWidth="1"/>
    <col min="12563" max="12803" width="9.140625" style="7"/>
    <col min="12804" max="12804" width="35.5703125" style="7" customWidth="1"/>
    <col min="12805" max="12805" width="23" style="7" customWidth="1"/>
    <col min="12806" max="12806" width="17.7109375" style="7" customWidth="1"/>
    <col min="12807" max="12807" width="18.42578125" style="7" customWidth="1"/>
    <col min="12808" max="12809" width="13.140625" style="7" customWidth="1"/>
    <col min="12810" max="12810" width="10.7109375" style="7" customWidth="1"/>
    <col min="12811" max="12811" width="40.85546875" style="7" customWidth="1"/>
    <col min="12812" max="12812" width="34.140625" style="7" customWidth="1"/>
    <col min="12813" max="12813" width="16" style="7" customWidth="1"/>
    <col min="12814" max="12814" width="15.7109375" style="7" customWidth="1"/>
    <col min="12815" max="12815" width="17.42578125" style="7" customWidth="1"/>
    <col min="12816" max="12816" width="10.7109375" style="7" customWidth="1"/>
    <col min="12817" max="12817" width="13" style="7" customWidth="1"/>
    <col min="12818" max="12818" width="16.7109375" style="7" customWidth="1"/>
    <col min="12819" max="13059" width="9.140625" style="7"/>
    <col min="13060" max="13060" width="35.5703125" style="7" customWidth="1"/>
    <col min="13061" max="13061" width="23" style="7" customWidth="1"/>
    <col min="13062" max="13062" width="17.7109375" style="7" customWidth="1"/>
    <col min="13063" max="13063" width="18.42578125" style="7" customWidth="1"/>
    <col min="13064" max="13065" width="13.140625" style="7" customWidth="1"/>
    <col min="13066" max="13066" width="10.7109375" style="7" customWidth="1"/>
    <col min="13067" max="13067" width="40.85546875" style="7" customWidth="1"/>
    <col min="13068" max="13068" width="34.140625" style="7" customWidth="1"/>
    <col min="13069" max="13069" width="16" style="7" customWidth="1"/>
    <col min="13070" max="13070" width="15.7109375" style="7" customWidth="1"/>
    <col min="13071" max="13071" width="17.42578125" style="7" customWidth="1"/>
    <col min="13072" max="13072" width="10.7109375" style="7" customWidth="1"/>
    <col min="13073" max="13073" width="13" style="7" customWidth="1"/>
    <col min="13074" max="13074" width="16.7109375" style="7" customWidth="1"/>
    <col min="13075" max="13315" width="9.140625" style="7"/>
    <col min="13316" max="13316" width="35.5703125" style="7" customWidth="1"/>
    <col min="13317" max="13317" width="23" style="7" customWidth="1"/>
    <col min="13318" max="13318" width="17.7109375" style="7" customWidth="1"/>
    <col min="13319" max="13319" width="18.42578125" style="7" customWidth="1"/>
    <col min="13320" max="13321" width="13.140625" style="7" customWidth="1"/>
    <col min="13322" max="13322" width="10.7109375" style="7" customWidth="1"/>
    <col min="13323" max="13323" width="40.85546875" style="7" customWidth="1"/>
    <col min="13324" max="13324" width="34.140625" style="7" customWidth="1"/>
    <col min="13325" max="13325" width="16" style="7" customWidth="1"/>
    <col min="13326" max="13326" width="15.7109375" style="7" customWidth="1"/>
    <col min="13327" max="13327" width="17.42578125" style="7" customWidth="1"/>
    <col min="13328" max="13328" width="10.7109375" style="7" customWidth="1"/>
    <col min="13329" max="13329" width="13" style="7" customWidth="1"/>
    <col min="13330" max="13330" width="16.7109375" style="7" customWidth="1"/>
    <col min="13331" max="13571" width="9.140625" style="7"/>
    <col min="13572" max="13572" width="35.5703125" style="7" customWidth="1"/>
    <col min="13573" max="13573" width="23" style="7" customWidth="1"/>
    <col min="13574" max="13574" width="17.7109375" style="7" customWidth="1"/>
    <col min="13575" max="13575" width="18.42578125" style="7" customWidth="1"/>
    <col min="13576" max="13577" width="13.140625" style="7" customWidth="1"/>
    <col min="13578" max="13578" width="10.7109375" style="7" customWidth="1"/>
    <col min="13579" max="13579" width="40.85546875" style="7" customWidth="1"/>
    <col min="13580" max="13580" width="34.140625" style="7" customWidth="1"/>
    <col min="13581" max="13581" width="16" style="7" customWidth="1"/>
    <col min="13582" max="13582" width="15.7109375" style="7" customWidth="1"/>
    <col min="13583" max="13583" width="17.42578125" style="7" customWidth="1"/>
    <col min="13584" max="13584" width="10.7109375" style="7" customWidth="1"/>
    <col min="13585" max="13585" width="13" style="7" customWidth="1"/>
    <col min="13586" max="13586" width="16.7109375" style="7" customWidth="1"/>
    <col min="13587" max="13827" width="9.140625" style="7"/>
    <col min="13828" max="13828" width="35.5703125" style="7" customWidth="1"/>
    <col min="13829" max="13829" width="23" style="7" customWidth="1"/>
    <col min="13830" max="13830" width="17.7109375" style="7" customWidth="1"/>
    <col min="13831" max="13831" width="18.42578125" style="7" customWidth="1"/>
    <col min="13832" max="13833" width="13.140625" style="7" customWidth="1"/>
    <col min="13834" max="13834" width="10.7109375" style="7" customWidth="1"/>
    <col min="13835" max="13835" width="40.85546875" style="7" customWidth="1"/>
    <col min="13836" max="13836" width="34.140625" style="7" customWidth="1"/>
    <col min="13837" max="13837" width="16" style="7" customWidth="1"/>
    <col min="13838" max="13838" width="15.7109375" style="7" customWidth="1"/>
    <col min="13839" max="13839" width="17.42578125" style="7" customWidth="1"/>
    <col min="13840" max="13840" width="10.7109375" style="7" customWidth="1"/>
    <col min="13841" max="13841" width="13" style="7" customWidth="1"/>
    <col min="13842" max="13842" width="16.7109375" style="7" customWidth="1"/>
    <col min="13843" max="14083" width="9.140625" style="7"/>
    <col min="14084" max="14084" width="35.5703125" style="7" customWidth="1"/>
    <col min="14085" max="14085" width="23" style="7" customWidth="1"/>
    <col min="14086" max="14086" width="17.7109375" style="7" customWidth="1"/>
    <col min="14087" max="14087" width="18.42578125" style="7" customWidth="1"/>
    <col min="14088" max="14089" width="13.140625" style="7" customWidth="1"/>
    <col min="14090" max="14090" width="10.7109375" style="7" customWidth="1"/>
    <col min="14091" max="14091" width="40.85546875" style="7" customWidth="1"/>
    <col min="14092" max="14092" width="34.140625" style="7" customWidth="1"/>
    <col min="14093" max="14093" width="16" style="7" customWidth="1"/>
    <col min="14094" max="14094" width="15.7109375" style="7" customWidth="1"/>
    <col min="14095" max="14095" width="17.42578125" style="7" customWidth="1"/>
    <col min="14096" max="14096" width="10.7109375" style="7" customWidth="1"/>
    <col min="14097" max="14097" width="13" style="7" customWidth="1"/>
    <col min="14098" max="14098" width="16.7109375" style="7" customWidth="1"/>
    <col min="14099" max="14339" width="9.140625" style="7"/>
    <col min="14340" max="14340" width="35.5703125" style="7" customWidth="1"/>
    <col min="14341" max="14341" width="23" style="7" customWidth="1"/>
    <col min="14342" max="14342" width="17.7109375" style="7" customWidth="1"/>
    <col min="14343" max="14343" width="18.42578125" style="7" customWidth="1"/>
    <col min="14344" max="14345" width="13.140625" style="7" customWidth="1"/>
    <col min="14346" max="14346" width="10.7109375" style="7" customWidth="1"/>
    <col min="14347" max="14347" width="40.85546875" style="7" customWidth="1"/>
    <col min="14348" max="14348" width="34.140625" style="7" customWidth="1"/>
    <col min="14349" max="14349" width="16" style="7" customWidth="1"/>
    <col min="14350" max="14350" width="15.7109375" style="7" customWidth="1"/>
    <col min="14351" max="14351" width="17.42578125" style="7" customWidth="1"/>
    <col min="14352" max="14352" width="10.7109375" style="7" customWidth="1"/>
    <col min="14353" max="14353" width="13" style="7" customWidth="1"/>
    <col min="14354" max="14354" width="16.7109375" style="7" customWidth="1"/>
    <col min="14355" max="14595" width="9.140625" style="7"/>
    <col min="14596" max="14596" width="35.5703125" style="7" customWidth="1"/>
    <col min="14597" max="14597" width="23" style="7" customWidth="1"/>
    <col min="14598" max="14598" width="17.7109375" style="7" customWidth="1"/>
    <col min="14599" max="14599" width="18.42578125" style="7" customWidth="1"/>
    <col min="14600" max="14601" width="13.140625" style="7" customWidth="1"/>
    <col min="14602" max="14602" width="10.7109375" style="7" customWidth="1"/>
    <col min="14603" max="14603" width="40.85546875" style="7" customWidth="1"/>
    <col min="14604" max="14604" width="34.140625" style="7" customWidth="1"/>
    <col min="14605" max="14605" width="16" style="7" customWidth="1"/>
    <col min="14606" max="14606" width="15.7109375" style="7" customWidth="1"/>
    <col min="14607" max="14607" width="17.42578125" style="7" customWidth="1"/>
    <col min="14608" max="14608" width="10.7109375" style="7" customWidth="1"/>
    <col min="14609" max="14609" width="13" style="7" customWidth="1"/>
    <col min="14610" max="14610" width="16.7109375" style="7" customWidth="1"/>
    <col min="14611" max="14851" width="9.140625" style="7"/>
    <col min="14852" max="14852" width="35.5703125" style="7" customWidth="1"/>
    <col min="14853" max="14853" width="23" style="7" customWidth="1"/>
    <col min="14854" max="14854" width="17.7109375" style="7" customWidth="1"/>
    <col min="14855" max="14855" width="18.42578125" style="7" customWidth="1"/>
    <col min="14856" max="14857" width="13.140625" style="7" customWidth="1"/>
    <col min="14858" max="14858" width="10.7109375" style="7" customWidth="1"/>
    <col min="14859" max="14859" width="40.85546875" style="7" customWidth="1"/>
    <col min="14860" max="14860" width="34.140625" style="7" customWidth="1"/>
    <col min="14861" max="14861" width="16" style="7" customWidth="1"/>
    <col min="14862" max="14862" width="15.7109375" style="7" customWidth="1"/>
    <col min="14863" max="14863" width="17.42578125" style="7" customWidth="1"/>
    <col min="14864" max="14864" width="10.7109375" style="7" customWidth="1"/>
    <col min="14865" max="14865" width="13" style="7" customWidth="1"/>
    <col min="14866" max="14866" width="16.7109375" style="7" customWidth="1"/>
    <col min="14867" max="15107" width="9.140625" style="7"/>
    <col min="15108" max="15108" width="35.5703125" style="7" customWidth="1"/>
    <col min="15109" max="15109" width="23" style="7" customWidth="1"/>
    <col min="15110" max="15110" width="17.7109375" style="7" customWidth="1"/>
    <col min="15111" max="15111" width="18.42578125" style="7" customWidth="1"/>
    <col min="15112" max="15113" width="13.140625" style="7" customWidth="1"/>
    <col min="15114" max="15114" width="10.7109375" style="7" customWidth="1"/>
    <col min="15115" max="15115" width="40.85546875" style="7" customWidth="1"/>
    <col min="15116" max="15116" width="34.140625" style="7" customWidth="1"/>
    <col min="15117" max="15117" width="16" style="7" customWidth="1"/>
    <col min="15118" max="15118" width="15.7109375" style="7" customWidth="1"/>
    <col min="15119" max="15119" width="17.42578125" style="7" customWidth="1"/>
    <col min="15120" max="15120" width="10.7109375" style="7" customWidth="1"/>
    <col min="15121" max="15121" width="13" style="7" customWidth="1"/>
    <col min="15122" max="15122" width="16.7109375" style="7" customWidth="1"/>
    <col min="15123" max="15363" width="9.140625" style="7"/>
    <col min="15364" max="15364" width="35.5703125" style="7" customWidth="1"/>
    <col min="15365" max="15365" width="23" style="7" customWidth="1"/>
    <col min="15366" max="15366" width="17.7109375" style="7" customWidth="1"/>
    <col min="15367" max="15367" width="18.42578125" style="7" customWidth="1"/>
    <col min="15368" max="15369" width="13.140625" style="7" customWidth="1"/>
    <col min="15370" max="15370" width="10.7109375" style="7" customWidth="1"/>
    <col min="15371" max="15371" width="40.85546875" style="7" customWidth="1"/>
    <col min="15372" max="15372" width="34.140625" style="7" customWidth="1"/>
    <col min="15373" max="15373" width="16" style="7" customWidth="1"/>
    <col min="15374" max="15374" width="15.7109375" style="7" customWidth="1"/>
    <col min="15375" max="15375" width="17.42578125" style="7" customWidth="1"/>
    <col min="15376" max="15376" width="10.7109375" style="7" customWidth="1"/>
    <col min="15377" max="15377" width="13" style="7" customWidth="1"/>
    <col min="15378" max="15378" width="16.7109375" style="7" customWidth="1"/>
    <col min="15379" max="15619" width="9.140625" style="7"/>
    <col min="15620" max="15620" width="35.5703125" style="7" customWidth="1"/>
    <col min="15621" max="15621" width="23" style="7" customWidth="1"/>
    <col min="15622" max="15622" width="17.7109375" style="7" customWidth="1"/>
    <col min="15623" max="15623" width="18.42578125" style="7" customWidth="1"/>
    <col min="15624" max="15625" width="13.140625" style="7" customWidth="1"/>
    <col min="15626" max="15626" width="10.7109375" style="7" customWidth="1"/>
    <col min="15627" max="15627" width="40.85546875" style="7" customWidth="1"/>
    <col min="15628" max="15628" width="34.140625" style="7" customWidth="1"/>
    <col min="15629" max="15629" width="16" style="7" customWidth="1"/>
    <col min="15630" max="15630" width="15.7109375" style="7" customWidth="1"/>
    <col min="15631" max="15631" width="17.42578125" style="7" customWidth="1"/>
    <col min="15632" max="15632" width="10.7109375" style="7" customWidth="1"/>
    <col min="15633" max="15633" width="13" style="7" customWidth="1"/>
    <col min="15634" max="15634" width="16.7109375" style="7" customWidth="1"/>
    <col min="15635" max="15875" width="9.140625" style="7"/>
    <col min="15876" max="15876" width="35.5703125" style="7" customWidth="1"/>
    <col min="15877" max="15877" width="23" style="7" customWidth="1"/>
    <col min="15878" max="15878" width="17.7109375" style="7" customWidth="1"/>
    <col min="15879" max="15879" width="18.42578125" style="7" customWidth="1"/>
    <col min="15880" max="15881" width="13.140625" style="7" customWidth="1"/>
    <col min="15882" max="15882" width="10.7109375" style="7" customWidth="1"/>
    <col min="15883" max="15883" width="40.85546875" style="7" customWidth="1"/>
    <col min="15884" max="15884" width="34.140625" style="7" customWidth="1"/>
    <col min="15885" max="15885" width="16" style="7" customWidth="1"/>
    <col min="15886" max="15886" width="15.7109375" style="7" customWidth="1"/>
    <col min="15887" max="15887" width="17.42578125" style="7" customWidth="1"/>
    <col min="15888" max="15888" width="10.7109375" style="7" customWidth="1"/>
    <col min="15889" max="15889" width="13" style="7" customWidth="1"/>
    <col min="15890" max="15890" width="16.7109375" style="7" customWidth="1"/>
    <col min="15891" max="16131" width="9.140625" style="7"/>
    <col min="16132" max="16132" width="35.5703125" style="7" customWidth="1"/>
    <col min="16133" max="16133" width="23" style="7" customWidth="1"/>
    <col min="16134" max="16134" width="17.7109375" style="7" customWidth="1"/>
    <col min="16135" max="16135" width="18.42578125" style="7" customWidth="1"/>
    <col min="16136" max="16137" width="13.140625" style="7" customWidth="1"/>
    <col min="16138" max="16138" width="10.7109375" style="7" customWidth="1"/>
    <col min="16139" max="16139" width="40.85546875" style="7" customWidth="1"/>
    <col min="16140" max="16140" width="34.140625" style="7" customWidth="1"/>
    <col min="16141" max="16141" width="16" style="7" customWidth="1"/>
    <col min="16142" max="16142" width="15.7109375" style="7" customWidth="1"/>
    <col min="16143" max="16143" width="17.42578125" style="7" customWidth="1"/>
    <col min="16144" max="16144" width="10.7109375" style="7" customWidth="1"/>
    <col min="16145" max="16145" width="13" style="7" customWidth="1"/>
    <col min="16146" max="16146" width="16.7109375" style="7" customWidth="1"/>
    <col min="16147" max="16384" width="9.140625" style="7"/>
  </cols>
  <sheetData>
    <row r="2" spans="1:31" ht="57" customHeight="1" x14ac:dyDescent="0.25"/>
    <row r="3" spans="1:31" s="35" customFormat="1" ht="41.25" customHeight="1" x14ac:dyDescent="0.3">
      <c r="A3" s="359" t="s">
        <v>71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</row>
    <row r="4" spans="1:31" s="35" customFormat="1" ht="24" customHeight="1" x14ac:dyDescent="0.3">
      <c r="A4" s="367" t="s">
        <v>202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</row>
    <row r="5" spans="1:31" ht="23.25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31" s="37" customFormat="1" ht="69.75" customHeight="1" x14ac:dyDescent="0.25">
      <c r="A6" s="360" t="s">
        <v>54</v>
      </c>
      <c r="B6" s="361" t="s">
        <v>55</v>
      </c>
      <c r="C6" s="361"/>
      <c r="D6" s="99" t="s">
        <v>104</v>
      </c>
      <c r="E6" s="99" t="s">
        <v>203</v>
      </c>
      <c r="F6" s="99" t="s">
        <v>60</v>
      </c>
      <c r="G6" s="100"/>
      <c r="H6" s="100"/>
      <c r="I6" s="100"/>
      <c r="J6" s="360" t="s">
        <v>54</v>
      </c>
      <c r="K6" s="361" t="s">
        <v>56</v>
      </c>
      <c r="L6" s="361"/>
      <c r="M6" s="99" t="s">
        <v>104</v>
      </c>
      <c r="N6" s="99" t="s">
        <v>203</v>
      </c>
      <c r="O6" s="99" t="s">
        <v>60</v>
      </c>
    </row>
    <row r="7" spans="1:31" s="37" customFormat="1" ht="37.9" customHeight="1" x14ac:dyDescent="0.25">
      <c r="A7" s="360"/>
      <c r="B7" s="362" t="s">
        <v>235</v>
      </c>
      <c r="C7" s="362"/>
      <c r="D7" s="165">
        <f>'Anexo_1.2_Usos e Fontes'!C12-'Anexo_1.2_Usos e Fontes'!C16-'Anexo_1.2_Usos e Fontes'!C19</f>
        <v>3172350</v>
      </c>
      <c r="E7" s="165">
        <f>'Anexo_1.2_Usos e Fontes'!D12-'Anexo_1.2_Usos e Fontes'!D16-'Anexo_1.2_Usos e Fontes'!D19</f>
        <v>3459018</v>
      </c>
      <c r="F7" s="116">
        <f>IFERROR(E7/D7*100-100,0)</f>
        <v>9.0364556243793999</v>
      </c>
      <c r="G7" s="106"/>
      <c r="H7" s="168"/>
      <c r="I7" s="102"/>
      <c r="J7" s="360"/>
      <c r="K7" s="363" t="s">
        <v>77</v>
      </c>
      <c r="L7" s="363"/>
      <c r="M7" s="198">
        <v>1434328.2</v>
      </c>
      <c r="N7" s="198">
        <f>'Anexo_1.3_ Elemento de Despesas'!G42</f>
        <v>1618009.2400000002</v>
      </c>
      <c r="O7" s="103">
        <f>IFERROR(N7/M7*100-100,0)</f>
        <v>12.806067676839959</v>
      </c>
      <c r="P7" s="369"/>
      <c r="Q7" s="370"/>
      <c r="R7" s="106"/>
      <c r="S7" s="106"/>
      <c r="T7" s="106"/>
      <c r="U7" s="106"/>
      <c r="V7" s="106"/>
      <c r="W7" s="106"/>
      <c r="X7" s="106"/>
      <c r="Y7" s="106"/>
    </row>
    <row r="8" spans="1:31" s="37" customFormat="1" ht="38.450000000000003" customHeight="1" x14ac:dyDescent="0.25">
      <c r="A8" s="360"/>
      <c r="B8" s="364" t="s">
        <v>57</v>
      </c>
      <c r="C8" s="364"/>
      <c r="D8" s="165">
        <f>'Anexo_1.2_Usos e Fontes'!C24</f>
        <v>0</v>
      </c>
      <c r="E8" s="165">
        <f>'Anexo_1.2_Usos e Fontes'!D24</f>
        <v>0</v>
      </c>
      <c r="F8" s="116">
        <f>IFERROR(E8/D8*100-100,0)</f>
        <v>0</v>
      </c>
      <c r="G8" s="106"/>
      <c r="H8" s="102"/>
      <c r="I8" s="102"/>
      <c r="J8" s="360"/>
      <c r="K8" s="363" t="s">
        <v>72</v>
      </c>
      <c r="L8" s="363"/>
      <c r="M8" s="172">
        <v>156090</v>
      </c>
      <c r="N8" s="172">
        <v>201262.8</v>
      </c>
      <c r="O8" s="103">
        <f>IFERROR(N8/M8*100-100,0)</f>
        <v>28.940226792235251</v>
      </c>
      <c r="P8" s="369"/>
      <c r="Q8" s="370"/>
      <c r="R8" s="231"/>
    </row>
    <row r="9" spans="1:31" s="37" customFormat="1" ht="39" customHeight="1" thickBot="1" x14ac:dyDescent="0.3">
      <c r="A9" s="360"/>
      <c r="B9" s="365" t="s">
        <v>73</v>
      </c>
      <c r="C9" s="365"/>
      <c r="D9" s="166">
        <f>SUM(D7:D8)</f>
        <v>3172350</v>
      </c>
      <c r="E9" s="166">
        <f>SUM(E7:E8)</f>
        <v>3459018</v>
      </c>
      <c r="F9" s="104">
        <f>IFERROR(E9/D9*100-100,0)</f>
        <v>9.0364556243793999</v>
      </c>
      <c r="G9" s="106"/>
      <c r="H9" s="102"/>
      <c r="I9" s="102"/>
      <c r="J9" s="360"/>
      <c r="K9" s="363" t="s">
        <v>74</v>
      </c>
      <c r="L9" s="363"/>
      <c r="M9" s="173">
        <f>'Anexo_1.2_Usos e Fontes'!C11</f>
        <v>3516275.02</v>
      </c>
      <c r="N9" s="173">
        <f>'Anexo_1.2_Usos e Fontes'!D11</f>
        <v>3788372.24</v>
      </c>
      <c r="O9" s="103">
        <f>IFERROR(N9/M9*100-100,0)</f>
        <v>7.7382235022105874</v>
      </c>
      <c r="P9" s="369"/>
      <c r="Q9" s="370"/>
    </row>
    <row r="10" spans="1:31" s="37" customFormat="1" ht="38.25" customHeight="1" thickBot="1" x14ac:dyDescent="0.3">
      <c r="A10" s="360"/>
      <c r="B10" s="364" t="s">
        <v>75</v>
      </c>
      <c r="C10" s="364"/>
      <c r="D10" s="167">
        <f>'Anexo_1.2_Usos e Fontes'!C33</f>
        <v>52483.65</v>
      </c>
      <c r="E10" s="167">
        <f>'Anexo_1.2_Usos e Fontes'!D33</f>
        <v>70882</v>
      </c>
      <c r="F10" s="101">
        <f>IFERROR(E10/D10*100-100,0)</f>
        <v>35.055393441576541</v>
      </c>
      <c r="G10" s="355"/>
      <c r="H10" s="356"/>
      <c r="I10" s="102"/>
      <c r="J10" s="366"/>
      <c r="K10" s="366"/>
      <c r="L10" s="100"/>
      <c r="M10" s="105"/>
      <c r="N10" s="105"/>
      <c r="O10" s="106"/>
      <c r="R10" s="38"/>
    </row>
    <row r="11" spans="1:31" s="37" customFormat="1" ht="28.15" customHeight="1" x14ac:dyDescent="0.25">
      <c r="A11" s="360"/>
      <c r="B11" s="368" t="s">
        <v>95</v>
      </c>
      <c r="C11" s="368"/>
      <c r="D11" s="166">
        <f>D9-D10</f>
        <v>3119866.35</v>
      </c>
      <c r="E11" s="166">
        <f>E9-E10</f>
        <v>3388136</v>
      </c>
      <c r="F11" s="104">
        <f>IFERROR(E11/D11*100-100,0)</f>
        <v>8.5987545588290999</v>
      </c>
      <c r="G11" s="355"/>
      <c r="H11" s="356"/>
      <c r="I11" s="107"/>
      <c r="J11" s="108"/>
      <c r="K11" s="108"/>
      <c r="L11" s="100"/>
      <c r="M11" s="106"/>
      <c r="N11" s="109"/>
      <c r="O11" s="106"/>
      <c r="P11" s="42"/>
      <c r="Q11" s="42"/>
      <c r="R11" s="42"/>
    </row>
    <row r="12" spans="1:31" s="41" customFormat="1" ht="18.75" x14ac:dyDescent="0.25">
      <c r="A12" s="110"/>
      <c r="B12" s="111"/>
      <c r="C12" s="111"/>
      <c r="D12" s="107"/>
      <c r="E12" s="107"/>
      <c r="F12" s="106"/>
      <c r="G12" s="200"/>
      <c r="H12" s="201"/>
      <c r="I12" s="107"/>
      <c r="J12" s="108"/>
      <c r="K12" s="108"/>
      <c r="L12" s="100"/>
      <c r="M12" s="106"/>
      <c r="N12" s="109"/>
      <c r="O12" s="106"/>
      <c r="P12" s="40"/>
      <c r="Q12" s="40"/>
      <c r="R12" s="40"/>
    </row>
    <row r="13" spans="1:31" s="37" customFormat="1" ht="43.5" customHeight="1" x14ac:dyDescent="0.25">
      <c r="A13" s="360" t="s">
        <v>85</v>
      </c>
      <c r="B13" s="361" t="s">
        <v>61</v>
      </c>
      <c r="C13" s="361"/>
      <c r="D13" s="99" t="s">
        <v>105</v>
      </c>
      <c r="E13" s="99" t="s">
        <v>204</v>
      </c>
      <c r="F13" s="99" t="s">
        <v>3</v>
      </c>
      <c r="G13" s="106"/>
      <c r="H13" s="107"/>
      <c r="I13" s="107"/>
      <c r="J13" s="361" t="s">
        <v>61</v>
      </c>
      <c r="K13" s="361"/>
      <c r="L13" s="361"/>
      <c r="M13" s="99" t="s">
        <v>105</v>
      </c>
      <c r="N13" s="99" t="s">
        <v>204</v>
      </c>
      <c r="O13" s="99" t="s">
        <v>86</v>
      </c>
      <c r="P13" s="42"/>
      <c r="Q13" s="42"/>
      <c r="R13" s="42"/>
    </row>
    <row r="14" spans="1:31" s="37" customFormat="1" ht="39" customHeight="1" x14ac:dyDescent="0.25">
      <c r="A14" s="360"/>
      <c r="B14" s="371" t="s">
        <v>236</v>
      </c>
      <c r="C14" s="112" t="s">
        <v>58</v>
      </c>
      <c r="D14" s="171">
        <v>645356.67000000004</v>
      </c>
      <c r="E14" s="197">
        <f>'Quadro Geral'!J17+'Quadro Geral'!J33+'Quadro Geral'!J35</f>
        <v>591000.23</v>
      </c>
      <c r="F14" s="101">
        <f>IFERROR(E14/D14*100-100,)</f>
        <v>-8.4226974829283279</v>
      </c>
      <c r="G14" s="357"/>
      <c r="H14" s="358"/>
      <c r="I14" s="246"/>
      <c r="J14" s="371" t="s">
        <v>108</v>
      </c>
      <c r="K14" s="371"/>
      <c r="L14" s="112" t="s">
        <v>58</v>
      </c>
      <c r="M14" s="198">
        <f>(M7-M8)</f>
        <v>1278238.2</v>
      </c>
      <c r="N14" s="198">
        <f>(N7-N8)</f>
        <v>1416746.4400000002</v>
      </c>
      <c r="O14" s="103">
        <f>IFERROR(N14/M14*100-100,0)</f>
        <v>10.835870810307526</v>
      </c>
      <c r="P14" s="106"/>
      <c r="Q14" s="374"/>
      <c r="R14" s="374"/>
      <c r="S14" s="374"/>
      <c r="T14" s="374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s="37" customFormat="1" ht="39" customHeight="1" x14ac:dyDescent="0.25">
      <c r="A15" s="360"/>
      <c r="B15" s="371"/>
      <c r="C15" s="113" t="s">
        <v>59</v>
      </c>
      <c r="D15" s="114">
        <f>IFERROR(D14/$D$11,0)</f>
        <v>0.20685394744553723</v>
      </c>
      <c r="E15" s="114">
        <f>IFERROR(E14/$E$11,0)</f>
        <v>0.17443226304965326</v>
      </c>
      <c r="F15" s="103">
        <f>(E15-D15)*100</f>
        <v>-3.2421684395883972</v>
      </c>
      <c r="G15" s="170"/>
      <c r="H15" s="107"/>
      <c r="I15" s="246"/>
      <c r="J15" s="371"/>
      <c r="K15" s="371"/>
      <c r="L15" s="113" t="s">
        <v>59</v>
      </c>
      <c r="M15" s="115">
        <f>IFERROR(M14/M9,)</f>
        <v>0.36352054168959741</v>
      </c>
      <c r="N15" s="115">
        <f>IFERROR(N14/N9,)</f>
        <v>0.37397234227436954</v>
      </c>
      <c r="O15" s="103">
        <f>(N15-M15)*100</f>
        <v>1.0451800584772131</v>
      </c>
      <c r="P15" s="10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s="37" customFormat="1" ht="39" customHeight="1" x14ac:dyDescent="0.25">
      <c r="A16" s="360"/>
      <c r="B16" s="371" t="s">
        <v>109</v>
      </c>
      <c r="C16" s="112" t="s">
        <v>58</v>
      </c>
      <c r="D16" s="171">
        <v>693289.39</v>
      </c>
      <c r="E16" s="197">
        <f>'Quadro Geral'!J11+'Quadro Geral'!J24+'Quadro Geral'!J30+'Quadro Geral'!J34</f>
        <v>814926.69000000006</v>
      </c>
      <c r="F16" s="101">
        <f>IFERROR(E16/D16*100-100,)</f>
        <v>17.544953341922636</v>
      </c>
      <c r="G16" s="357"/>
      <c r="H16" s="358"/>
      <c r="I16" s="246"/>
      <c r="J16" s="371" t="s">
        <v>110</v>
      </c>
      <c r="K16" s="371"/>
      <c r="L16" s="112" t="s">
        <v>58</v>
      </c>
      <c r="M16" s="197">
        <v>31000</v>
      </c>
      <c r="N16" s="197">
        <v>33000</v>
      </c>
      <c r="O16" s="103">
        <f>IFERROR(N16/M16*100-100,0)</f>
        <v>6.4516129032257936</v>
      </c>
      <c r="P16" s="106"/>
    </row>
    <row r="17" spans="1:16" s="37" customFormat="1" ht="39" customHeight="1" x14ac:dyDescent="0.25">
      <c r="A17" s="360"/>
      <c r="B17" s="371"/>
      <c r="C17" s="113" t="s">
        <v>59</v>
      </c>
      <c r="D17" s="114">
        <f>IFERROR(D16/$D$11,0)</f>
        <v>0.22221765685571754</v>
      </c>
      <c r="E17" s="114">
        <f>IFERROR(E16/$E$11,0)</f>
        <v>0.24052360649041243</v>
      </c>
      <c r="F17" s="103">
        <f>(E17-D17)*100</f>
        <v>1.8305949634694896</v>
      </c>
      <c r="G17" s="170"/>
      <c r="H17" s="107"/>
      <c r="I17" s="246"/>
      <c r="J17" s="371"/>
      <c r="K17" s="371"/>
      <c r="L17" s="113" t="s">
        <v>59</v>
      </c>
      <c r="M17" s="115">
        <f>IFERROR(M16/M7,)</f>
        <v>2.1612905609748174E-2</v>
      </c>
      <c r="N17" s="115">
        <f>IFERROR(N16/N7,)</f>
        <v>2.0395433588500395E-2</v>
      </c>
      <c r="O17" s="103">
        <f>(N17-M17)*100</f>
        <v>-0.12174720212477785</v>
      </c>
      <c r="P17" s="102"/>
    </row>
    <row r="18" spans="1:16" s="37" customFormat="1" ht="39" customHeight="1" x14ac:dyDescent="0.3">
      <c r="A18" s="360"/>
      <c r="B18" s="371" t="s">
        <v>111</v>
      </c>
      <c r="C18" s="112" t="s">
        <v>58</v>
      </c>
      <c r="D18" s="171">
        <v>384177.02</v>
      </c>
      <c r="E18" s="197">
        <f>'Quadro Geral'!J9+'Quadro Geral'!J23+'Quadro Geral'!J27</f>
        <v>427515.73</v>
      </c>
      <c r="F18" s="101">
        <f>IFERROR(E18/D18*100-100,)</f>
        <v>11.280922008297111</v>
      </c>
      <c r="G18" s="357"/>
      <c r="H18" s="358"/>
      <c r="I18" s="246"/>
      <c r="J18" s="35"/>
      <c r="K18" s="35"/>
      <c r="L18" s="35"/>
      <c r="M18" s="35"/>
      <c r="N18" s="35"/>
      <c r="O18" s="35"/>
      <c r="P18" s="39"/>
    </row>
    <row r="19" spans="1:16" s="37" customFormat="1" ht="39" customHeight="1" x14ac:dyDescent="0.3">
      <c r="A19" s="360"/>
      <c r="B19" s="371"/>
      <c r="C19" s="113" t="s">
        <v>59</v>
      </c>
      <c r="D19" s="114">
        <f>IFERROR(D18/$D$11,0)</f>
        <v>0.12313893510213987</v>
      </c>
      <c r="E19" s="114">
        <f>IFERROR(E18/$E$11,0)</f>
        <v>0.12618021531603218</v>
      </c>
      <c r="F19" s="103">
        <f>(E19-D19)*100</f>
        <v>0.3041280213892314</v>
      </c>
      <c r="G19" s="170"/>
      <c r="H19" s="107"/>
      <c r="I19" s="246"/>
      <c r="J19" s="35"/>
      <c r="K19" s="35"/>
      <c r="L19" s="35"/>
      <c r="M19" s="35"/>
      <c r="N19" s="35"/>
      <c r="O19" s="35"/>
    </row>
    <row r="20" spans="1:16" s="37" customFormat="1" ht="39" customHeight="1" x14ac:dyDescent="0.3">
      <c r="A20" s="360"/>
      <c r="B20" s="371" t="s">
        <v>112</v>
      </c>
      <c r="C20" s="112" t="s">
        <v>58</v>
      </c>
      <c r="D20" s="171">
        <v>50000</v>
      </c>
      <c r="E20" s="197">
        <f>'Quadro Geral'!J25</f>
        <v>55000</v>
      </c>
      <c r="F20" s="101">
        <f>IFERROR(E20/D20*100-100,)</f>
        <v>10.000000000000014</v>
      </c>
      <c r="G20" s="357"/>
      <c r="H20" s="358"/>
      <c r="I20" s="246"/>
      <c r="J20" s="169"/>
      <c r="K20" s="169"/>
      <c r="L20" s="35"/>
      <c r="M20" s="35"/>
      <c r="N20" s="35"/>
      <c r="O20" s="35"/>
    </row>
    <row r="21" spans="1:16" s="37" customFormat="1" ht="39" customHeight="1" x14ac:dyDescent="0.3">
      <c r="A21" s="360"/>
      <c r="B21" s="371"/>
      <c r="C21" s="113" t="s">
        <v>59</v>
      </c>
      <c r="D21" s="114">
        <f>IFERROR(D20/$D$11,0)</f>
        <v>1.6026327538037004E-2</v>
      </c>
      <c r="E21" s="114">
        <f>IFERROR(E20/$E$11,0)</f>
        <v>1.6233114609330912E-2</v>
      </c>
      <c r="F21" s="103">
        <f>(E21-D21)*100</f>
        <v>2.0678707129390822E-2</v>
      </c>
      <c r="G21" s="170"/>
      <c r="H21" s="107"/>
      <c r="I21" s="246"/>
      <c r="J21" s="35"/>
      <c r="K21" s="35"/>
      <c r="L21" s="35"/>
      <c r="M21" s="35"/>
      <c r="N21" s="35"/>
      <c r="O21" s="35"/>
    </row>
    <row r="22" spans="1:16" s="37" customFormat="1" ht="39" customHeight="1" x14ac:dyDescent="0.3">
      <c r="A22" s="360"/>
      <c r="B22" s="371" t="s">
        <v>116</v>
      </c>
      <c r="C22" s="112" t="s">
        <v>58</v>
      </c>
      <c r="D22" s="171">
        <v>560800.07999999996</v>
      </c>
      <c r="E22" s="197">
        <f>'Quadro Geral'!J12+'Quadro Geral'!J15+'Quadro Geral'!J19</f>
        <v>314531.86</v>
      </c>
      <c r="F22" s="101">
        <f>IFERROR(E22/D22*100-100,)</f>
        <v>-43.913727687057388</v>
      </c>
      <c r="G22" s="357"/>
      <c r="H22" s="358"/>
      <c r="I22" s="246"/>
      <c r="J22" s="35"/>
      <c r="K22" s="35"/>
      <c r="L22" s="35"/>
      <c r="M22" s="35"/>
      <c r="N22" s="35"/>
      <c r="O22" s="35"/>
    </row>
    <row r="23" spans="1:16" s="37" customFormat="1" ht="39" customHeight="1" x14ac:dyDescent="0.3">
      <c r="A23" s="360"/>
      <c r="B23" s="371"/>
      <c r="C23" s="113" t="s">
        <v>59</v>
      </c>
      <c r="D23" s="114">
        <f>IFERROR(D22/$D$11,0)</f>
        <v>0.17975131530874711</v>
      </c>
      <c r="E23" s="114">
        <f>IFERROR(E22/$E$11,0)</f>
        <v>9.2833304212109544E-2</v>
      </c>
      <c r="F23" s="103">
        <f>(E23-D23)*100</f>
        <v>-8.6918011096637571</v>
      </c>
      <c r="G23" s="170"/>
      <c r="H23" s="107"/>
      <c r="I23" s="246"/>
      <c r="J23" s="35"/>
      <c r="K23" s="35"/>
      <c r="L23" s="35"/>
      <c r="M23" s="35"/>
      <c r="N23" s="35"/>
      <c r="O23" s="35"/>
    </row>
    <row r="24" spans="1:16" s="37" customFormat="1" ht="39" customHeight="1" x14ac:dyDescent="0.3">
      <c r="A24" s="360"/>
      <c r="B24" s="371" t="s">
        <v>113</v>
      </c>
      <c r="C24" s="112" t="s">
        <v>58</v>
      </c>
      <c r="D24" s="171">
        <v>60000</v>
      </c>
      <c r="E24" s="197">
        <f>'Quadro Geral'!J29</f>
        <v>76000</v>
      </c>
      <c r="F24" s="101">
        <f>IFERROR(E24/D24*100-100,)</f>
        <v>26.666666666666657</v>
      </c>
      <c r="G24" s="357"/>
      <c r="H24" s="358"/>
      <c r="I24" s="246"/>
      <c r="J24" s="35"/>
      <c r="K24" s="35"/>
      <c r="L24" s="35"/>
      <c r="M24" s="35"/>
      <c r="N24" s="35"/>
      <c r="O24" s="35"/>
    </row>
    <row r="25" spans="1:16" s="37" customFormat="1" ht="39" customHeight="1" x14ac:dyDescent="0.3">
      <c r="A25" s="360"/>
      <c r="B25" s="371"/>
      <c r="C25" s="113" t="s">
        <v>59</v>
      </c>
      <c r="D25" s="114">
        <f>IFERROR(D24/$D$11,0)</f>
        <v>1.9231593045644407E-2</v>
      </c>
      <c r="E25" s="114">
        <f>IFERROR(E24/$E$11,0)</f>
        <v>2.2431212914711805E-2</v>
      </c>
      <c r="F25" s="103">
        <f>(E25-D25)*100</f>
        <v>0.31996198690673988</v>
      </c>
      <c r="G25" s="170"/>
      <c r="H25" s="107"/>
      <c r="I25" s="246"/>
      <c r="J25" s="35"/>
      <c r="K25" s="35"/>
      <c r="L25" s="35"/>
      <c r="M25" s="35"/>
      <c r="N25" s="35"/>
      <c r="O25" s="35"/>
    </row>
    <row r="26" spans="1:16" s="37" customFormat="1" ht="39" customHeight="1" x14ac:dyDescent="0.3">
      <c r="A26" s="360"/>
      <c r="B26" s="371" t="s">
        <v>114</v>
      </c>
      <c r="C26" s="112" t="s">
        <v>58</v>
      </c>
      <c r="D26" s="171">
        <v>59999.18</v>
      </c>
      <c r="E26" s="197">
        <f>'Quadro Geral'!J36</f>
        <v>10000</v>
      </c>
      <c r="F26" s="101">
        <f>IFERROR(E26/D26*100-100,)</f>
        <v>-83.333105552442547</v>
      </c>
      <c r="G26" s="355"/>
      <c r="H26" s="356"/>
      <c r="I26" s="246"/>
      <c r="J26" s="35"/>
      <c r="K26" s="35"/>
      <c r="L26" s="35"/>
      <c r="M26" s="35"/>
      <c r="N26" s="35"/>
      <c r="O26" s="35"/>
    </row>
    <row r="27" spans="1:16" s="37" customFormat="1" ht="39" customHeight="1" x14ac:dyDescent="0.3">
      <c r="A27" s="360"/>
      <c r="B27" s="371"/>
      <c r="C27" s="113" t="s">
        <v>59</v>
      </c>
      <c r="D27" s="114">
        <f>IFERROR(D26/$D$11,0)</f>
        <v>1.9231330213872782E-2</v>
      </c>
      <c r="E27" s="114">
        <f>IFERROR(E26/$E$11,0)</f>
        <v>2.9514753835147112E-3</v>
      </c>
      <c r="F27" s="103">
        <f>(E27-D27)*100</f>
        <v>-1.6279854830358071</v>
      </c>
      <c r="G27" s="170"/>
      <c r="H27" s="107"/>
      <c r="I27" s="107"/>
      <c r="J27" s="35"/>
      <c r="K27" s="35"/>
      <c r="L27" s="35"/>
      <c r="M27" s="35"/>
      <c r="N27" s="35"/>
      <c r="O27" s="35"/>
    </row>
    <row r="28" spans="1:16" ht="19.5" thickBot="1" x14ac:dyDescent="0.35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6" ht="27" customHeight="1" thickBot="1" x14ac:dyDescent="0.3">
      <c r="A29" s="375" t="s">
        <v>80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7"/>
    </row>
    <row r="30" spans="1:16" x14ac:dyDescent="0.25">
      <c r="A30" s="378" t="s">
        <v>356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80"/>
    </row>
    <row r="31" spans="1:16" x14ac:dyDescent="0.25">
      <c r="A31" s="381"/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3"/>
    </row>
    <row r="32" spans="1:16" x14ac:dyDescent="0.25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3"/>
    </row>
    <row r="33" spans="1:15" x14ac:dyDescent="0.25">
      <c r="A33" s="381"/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3"/>
    </row>
    <row r="34" spans="1:15" x14ac:dyDescent="0.25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3"/>
    </row>
    <row r="35" spans="1:15" x14ac:dyDescent="0.25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3"/>
    </row>
    <row r="36" spans="1:15" ht="15.75" thickBot="1" x14ac:dyDescent="0.3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</row>
    <row r="37" spans="1:15" ht="18.75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40" spans="1:15" x14ac:dyDescent="0.25">
      <c r="A40" s="372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</row>
    <row r="41" spans="1:15" x14ac:dyDescent="0.25">
      <c r="A41" s="372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</row>
    <row r="42" spans="1:15" x14ac:dyDescent="0.25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</row>
    <row r="43" spans="1:15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</row>
    <row r="44" spans="1:15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</row>
    <row r="45" spans="1:15" x14ac:dyDescent="0.25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</row>
    <row r="46" spans="1:15" x14ac:dyDescent="0.25">
      <c r="A46" s="373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</row>
    <row r="47" spans="1:15" x14ac:dyDescent="0.25">
      <c r="A47" s="373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</row>
  </sheetData>
  <sheetProtection selectLockedCells="1"/>
  <mergeCells count="44">
    <mergeCell ref="A40:O41"/>
    <mergeCell ref="A42:O47"/>
    <mergeCell ref="G20:H20"/>
    <mergeCell ref="Q14:T14"/>
    <mergeCell ref="B24:B25"/>
    <mergeCell ref="B22:B23"/>
    <mergeCell ref="A29:O29"/>
    <mergeCell ref="A30:O36"/>
    <mergeCell ref="A13:A27"/>
    <mergeCell ref="B18:B19"/>
    <mergeCell ref="B26:B27"/>
    <mergeCell ref="B13:C13"/>
    <mergeCell ref="B14:B15"/>
    <mergeCell ref="B16:B17"/>
    <mergeCell ref="B20:B21"/>
    <mergeCell ref="G22:H22"/>
    <mergeCell ref="G14:H14"/>
    <mergeCell ref="G16:H16"/>
    <mergeCell ref="P8:Q8"/>
    <mergeCell ref="J16:K17"/>
    <mergeCell ref="J13:L13"/>
    <mergeCell ref="J14:K15"/>
    <mergeCell ref="A4:O4"/>
    <mergeCell ref="B11:C11"/>
    <mergeCell ref="G10:H10"/>
    <mergeCell ref="P7:Q7"/>
    <mergeCell ref="P9:Q9"/>
    <mergeCell ref="G11:H11"/>
    <mergeCell ref="G26:H26"/>
    <mergeCell ref="G24:H24"/>
    <mergeCell ref="G18:H18"/>
    <mergeCell ref="A3:O3"/>
    <mergeCell ref="A6:A11"/>
    <mergeCell ref="B6:C6"/>
    <mergeCell ref="J6:J9"/>
    <mergeCell ref="K6:L6"/>
    <mergeCell ref="B7:C7"/>
    <mergeCell ref="K7:L7"/>
    <mergeCell ref="B8:C8"/>
    <mergeCell ref="K8:L8"/>
    <mergeCell ref="B9:C9"/>
    <mergeCell ref="K9:L9"/>
    <mergeCell ref="B10:C10"/>
    <mergeCell ref="J10:K10"/>
  </mergeCells>
  <pageMargins left="0.51181102362204722" right="0.51181102362204722" top="0.35433070866141736" bottom="0.78740157480314965" header="0.31496062992125984" footer="0.31496062992125984"/>
  <pageSetup paperSize="9" scale="5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>
    <tabColor theme="0"/>
    <pageSetUpPr fitToPage="1"/>
  </sheetPr>
  <dimension ref="A3:Z61"/>
  <sheetViews>
    <sheetView showGridLines="0" topLeftCell="A34" zoomScale="85" zoomScaleNormal="85" zoomScaleSheetLayoutView="80" workbookViewId="0">
      <selection activeCell="A58" sqref="A58:O61"/>
    </sheetView>
  </sheetViews>
  <sheetFormatPr defaultRowHeight="15" x14ac:dyDescent="0.25"/>
  <cols>
    <col min="1" max="1" width="41.42578125" bestFit="1" customWidth="1"/>
    <col min="2" max="3" width="21.140625" bestFit="1" customWidth="1"/>
    <col min="4" max="4" width="18.140625" customWidth="1"/>
    <col min="5" max="5" width="17.28515625" customWidth="1"/>
    <col min="6" max="7" width="17.42578125" customWidth="1"/>
    <col min="8" max="8" width="13.28515625" bestFit="1" customWidth="1"/>
    <col min="9" max="9" width="1.28515625" customWidth="1"/>
    <col min="10" max="10" width="12.7109375" customWidth="1"/>
    <col min="20" max="20" width="28.42578125" customWidth="1"/>
  </cols>
  <sheetData>
    <row r="3" spans="1:26" ht="30.75" customHeight="1" x14ac:dyDescent="0.25"/>
    <row r="4" spans="1:26" ht="79.5" customHeight="1" x14ac:dyDescent="0.25">
      <c r="A4" s="411" t="s">
        <v>208</v>
      </c>
      <c r="B4" s="411"/>
      <c r="C4" s="411"/>
      <c r="D4" s="411"/>
      <c r="E4" s="411"/>
      <c r="F4" s="411"/>
      <c r="G4" s="411"/>
    </row>
    <row r="5" spans="1:26" ht="21" x14ac:dyDescent="0.25">
      <c r="A5" s="63" t="s">
        <v>63</v>
      </c>
      <c r="B5" s="48"/>
      <c r="C5" s="48"/>
      <c r="D5" s="153"/>
      <c r="E5" s="153"/>
      <c r="F5" s="153"/>
      <c r="G5" s="153"/>
    </row>
    <row r="6" spans="1:26" s="1" customFormat="1" ht="24" customHeight="1" x14ac:dyDescent="0.25">
      <c r="A6" s="64" t="s">
        <v>207</v>
      </c>
      <c r="B6" s="49"/>
      <c r="C6" s="148"/>
      <c r="D6" s="148"/>
      <c r="E6" s="148"/>
      <c r="F6" s="148"/>
      <c r="G6" s="148"/>
      <c r="H6" s="3"/>
      <c r="I6" s="3"/>
      <c r="J6" s="3"/>
      <c r="K6" s="3"/>
      <c r="L6" s="3"/>
    </row>
    <row r="7" spans="1:26" s="1" customFormat="1" ht="23.25" customHeight="1" x14ac:dyDescent="0.25">
      <c r="A7" s="45"/>
      <c r="B7" s="46"/>
      <c r="C7" s="46"/>
      <c r="D7" s="47"/>
      <c r="E7" s="50" t="s">
        <v>24</v>
      </c>
      <c r="F7" s="47"/>
      <c r="G7" s="3"/>
      <c r="H7" s="3"/>
      <c r="I7" s="3"/>
      <c r="J7" s="3"/>
      <c r="K7" s="3"/>
      <c r="L7" s="3"/>
    </row>
    <row r="8" spans="1:26" ht="44.25" customHeight="1" x14ac:dyDescent="0.25">
      <c r="A8" s="394" t="s">
        <v>7</v>
      </c>
      <c r="B8" s="395"/>
      <c r="C8" s="412" t="s">
        <v>205</v>
      </c>
      <c r="D8" s="401" t="s">
        <v>206</v>
      </c>
      <c r="E8" s="403" t="s">
        <v>25</v>
      </c>
      <c r="F8" s="404"/>
      <c r="G8" s="405" t="s">
        <v>79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4"/>
      <c r="X8" s="4"/>
      <c r="Y8" s="4"/>
      <c r="Z8" s="4"/>
    </row>
    <row r="9" spans="1:26" ht="46.15" customHeight="1" x14ac:dyDescent="0.25">
      <c r="A9" s="394"/>
      <c r="B9" s="395"/>
      <c r="C9" s="412"/>
      <c r="D9" s="402"/>
      <c r="E9" s="139" t="s">
        <v>99</v>
      </c>
      <c r="F9" s="138" t="s">
        <v>100</v>
      </c>
      <c r="G9" s="40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.95" customHeight="1" x14ac:dyDescent="0.25">
      <c r="A10" s="396" t="s">
        <v>8</v>
      </c>
      <c r="B10" s="397"/>
      <c r="C10" s="82"/>
      <c r="D10" s="82"/>
      <c r="E10" s="82"/>
      <c r="F10" s="83"/>
      <c r="G10" s="8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.95" customHeight="1" x14ac:dyDescent="0.25">
      <c r="A11" s="392" t="s">
        <v>9</v>
      </c>
      <c r="B11" s="392"/>
      <c r="C11" s="174">
        <f>C12+C22+C23+C24</f>
        <v>3516275.02</v>
      </c>
      <c r="D11" s="174">
        <f>D12+D22+D23+D24</f>
        <v>3788372.24</v>
      </c>
      <c r="E11" s="65">
        <f>D11-C11</f>
        <v>272097.2200000002</v>
      </c>
      <c r="F11" s="66">
        <f>IFERROR(E11/C11*100,)</f>
        <v>7.7382235022105919</v>
      </c>
      <c r="G11" s="66">
        <f t="shared" ref="G11:G28" si="0">IFERROR(D11/$D$28*100,0)</f>
        <v>59.674702376935606</v>
      </c>
      <c r="H11" s="20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.95" customHeight="1" x14ac:dyDescent="0.25">
      <c r="A12" s="389" t="s">
        <v>115</v>
      </c>
      <c r="B12" s="389"/>
      <c r="C12" s="174">
        <f>C13+C20+C21</f>
        <v>3387350</v>
      </c>
      <c r="D12" s="174">
        <f>D13+D20+D21</f>
        <v>3694018.24</v>
      </c>
      <c r="E12" s="65">
        <f>D12-C12</f>
        <v>306668.24000000022</v>
      </c>
      <c r="F12" s="66">
        <f t="shared" ref="F12:F36" si="1">IFERROR(E12/C12*100,)</f>
        <v>9.0533378599790471</v>
      </c>
      <c r="G12" s="66">
        <f t="shared" si="0"/>
        <v>58.188431622276774</v>
      </c>
      <c r="H12" s="18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.95" customHeight="1" x14ac:dyDescent="0.25">
      <c r="A13" s="389" t="s">
        <v>10</v>
      </c>
      <c r="B13" s="389"/>
      <c r="C13" s="174">
        <f>C14+C17</f>
        <v>1789698</v>
      </c>
      <c r="D13" s="174">
        <f>D14+D17</f>
        <v>2006157.24</v>
      </c>
      <c r="E13" s="65">
        <f t="shared" ref="E13:E28" si="2">D13-C13</f>
        <v>216459.24</v>
      </c>
      <c r="F13" s="66">
        <f t="shared" si="1"/>
        <v>12.094735536386587</v>
      </c>
      <c r="G13" s="66">
        <f t="shared" si="0"/>
        <v>31.601128039713057</v>
      </c>
      <c r="H13" s="181"/>
      <c r="J13" s="387"/>
      <c r="K13" s="387"/>
      <c r="L13" s="387"/>
      <c r="M13" s="387"/>
      <c r="N13" s="387"/>
      <c r="O13" s="387"/>
      <c r="P13" s="387"/>
      <c r="Q13" s="387"/>
      <c r="R13" s="4"/>
      <c r="S13" s="4"/>
      <c r="T13" s="4"/>
      <c r="U13" s="4"/>
      <c r="V13" s="4"/>
      <c r="W13" s="4"/>
      <c r="X13" s="4"/>
      <c r="Y13" s="4"/>
      <c r="Z13" s="4"/>
    </row>
    <row r="14" spans="1:26" ht="24.95" customHeight="1" x14ac:dyDescent="0.25">
      <c r="A14" s="391" t="s">
        <v>11</v>
      </c>
      <c r="B14" s="391"/>
      <c r="C14" s="175">
        <f>SUM(C15:C16)</f>
        <v>1488535</v>
      </c>
      <c r="D14" s="175">
        <f>SUM(D15:D16)</f>
        <v>1658683.24</v>
      </c>
      <c r="E14" s="65">
        <f t="shared" si="2"/>
        <v>170148.24</v>
      </c>
      <c r="F14" s="66">
        <f t="shared" si="1"/>
        <v>11.430583761886687</v>
      </c>
      <c r="G14" s="66">
        <f t="shared" si="0"/>
        <v>26.127693482573733</v>
      </c>
      <c r="H14" s="181"/>
      <c r="J14" s="387"/>
      <c r="K14" s="387"/>
      <c r="L14" s="387"/>
      <c r="M14" s="387"/>
      <c r="N14" s="387"/>
      <c r="O14" s="387"/>
      <c r="P14" s="387"/>
      <c r="Q14" s="387"/>
      <c r="R14" s="4"/>
      <c r="S14" s="4"/>
      <c r="T14" s="4"/>
      <c r="U14" s="4"/>
      <c r="V14" s="4"/>
      <c r="W14" s="4"/>
      <c r="X14" s="4"/>
      <c r="Y14" s="4"/>
      <c r="Z14" s="4"/>
    </row>
    <row r="15" spans="1:26" ht="24.95" customHeight="1" x14ac:dyDescent="0.25">
      <c r="A15" s="388" t="s">
        <v>237</v>
      </c>
      <c r="B15" s="388"/>
      <c r="C15" s="175">
        <v>1308535</v>
      </c>
      <c r="D15" s="247">
        <v>1458683</v>
      </c>
      <c r="E15" s="65">
        <f t="shared" si="2"/>
        <v>150148</v>
      </c>
      <c r="F15" s="66">
        <f t="shared" si="1"/>
        <v>11.474511572101626</v>
      </c>
      <c r="G15" s="66">
        <f t="shared" si="0"/>
        <v>22.977275825275171</v>
      </c>
      <c r="H15" s="181"/>
      <c r="J15" s="189"/>
      <c r="K15" s="84"/>
      <c r="L15" s="84"/>
      <c r="M15" s="84"/>
      <c r="N15" s="84"/>
      <c r="O15" s="84"/>
      <c r="P15" s="84"/>
      <c r="Q15" s="84"/>
      <c r="R15" s="4"/>
      <c r="S15" s="4"/>
      <c r="T15" s="4"/>
      <c r="U15" s="4"/>
      <c r="V15" s="4"/>
      <c r="W15" s="4"/>
      <c r="X15" s="4"/>
      <c r="Y15" s="4"/>
      <c r="Z15" s="4"/>
    </row>
    <row r="16" spans="1:26" ht="24.95" customHeight="1" x14ac:dyDescent="0.25">
      <c r="A16" s="388" t="s">
        <v>101</v>
      </c>
      <c r="B16" s="388"/>
      <c r="C16" s="175">
        <v>180000</v>
      </c>
      <c r="D16" s="175">
        <v>200000.24</v>
      </c>
      <c r="E16" s="65">
        <f t="shared" si="2"/>
        <v>20000.239999999991</v>
      </c>
      <c r="F16" s="66">
        <f t="shared" si="1"/>
        <v>11.11124444444444</v>
      </c>
      <c r="G16" s="66">
        <f t="shared" si="0"/>
        <v>3.1504176572985578</v>
      </c>
      <c r="H16" s="181"/>
      <c r="J16" s="84"/>
      <c r="K16" s="84"/>
      <c r="L16" s="84"/>
      <c r="M16" s="84"/>
      <c r="N16" s="84"/>
      <c r="O16" s="84"/>
      <c r="P16" s="84"/>
      <c r="Q16" s="84"/>
      <c r="R16" s="4"/>
      <c r="S16" s="4"/>
      <c r="T16" s="4"/>
      <c r="U16" s="4"/>
      <c r="V16" s="4"/>
      <c r="W16" s="4"/>
      <c r="X16" s="4"/>
      <c r="Y16" s="4"/>
      <c r="Z16" s="4"/>
    </row>
    <row r="17" spans="1:21" ht="24.95" customHeight="1" x14ac:dyDescent="0.25">
      <c r="A17" s="389" t="s">
        <v>12</v>
      </c>
      <c r="B17" s="389"/>
      <c r="C17" s="176">
        <f>SUM(C18:C19)</f>
        <v>301163</v>
      </c>
      <c r="D17" s="176">
        <f>SUM(D18:D19)</f>
        <v>347474</v>
      </c>
      <c r="E17" s="65">
        <f t="shared" si="2"/>
        <v>46311</v>
      </c>
      <c r="F17" s="66">
        <f t="shared" si="1"/>
        <v>15.37738699641058</v>
      </c>
      <c r="G17" s="66">
        <f t="shared" si="0"/>
        <v>5.4734345571393268</v>
      </c>
      <c r="H17" s="181"/>
    </row>
    <row r="18" spans="1:21" ht="24.95" customHeight="1" x14ac:dyDescent="0.25">
      <c r="A18" s="388" t="s">
        <v>238</v>
      </c>
      <c r="B18" s="388"/>
      <c r="C18" s="177">
        <v>266163</v>
      </c>
      <c r="D18" s="248">
        <v>312474</v>
      </c>
      <c r="E18" s="65">
        <f t="shared" si="2"/>
        <v>46311</v>
      </c>
      <c r="F18" s="66">
        <f t="shared" si="1"/>
        <v>17.399488283495451</v>
      </c>
      <c r="G18" s="66">
        <f t="shared" si="0"/>
        <v>4.9221121286989939</v>
      </c>
      <c r="H18" s="181"/>
      <c r="J18" s="189"/>
    </row>
    <row r="19" spans="1:21" ht="24.95" customHeight="1" x14ac:dyDescent="0.25">
      <c r="A19" s="388" t="s">
        <v>102</v>
      </c>
      <c r="B19" s="388"/>
      <c r="C19" s="177">
        <v>35000</v>
      </c>
      <c r="D19" s="177">
        <v>35000</v>
      </c>
      <c r="E19" s="65">
        <f t="shared" si="2"/>
        <v>0</v>
      </c>
      <c r="F19" s="66">
        <f t="shared" si="1"/>
        <v>0</v>
      </c>
      <c r="G19" s="66">
        <f t="shared" si="0"/>
        <v>0.55132242844033352</v>
      </c>
      <c r="H19" s="181"/>
    </row>
    <row r="20" spans="1:21" ht="24.95" customHeight="1" x14ac:dyDescent="0.25">
      <c r="A20" s="391" t="s">
        <v>84</v>
      </c>
      <c r="B20" s="391"/>
      <c r="C20" s="178">
        <v>1466911</v>
      </c>
      <c r="D20" s="249">
        <v>1538908</v>
      </c>
      <c r="E20" s="65">
        <f t="shared" si="2"/>
        <v>71997</v>
      </c>
      <c r="F20" s="66">
        <f t="shared" si="1"/>
        <v>4.9080687240057506</v>
      </c>
      <c r="G20" s="66">
        <f t="shared" si="0"/>
        <v>24.240985591607338</v>
      </c>
      <c r="H20" s="181"/>
      <c r="J20" s="189"/>
    </row>
    <row r="21" spans="1:21" ht="24.95" customHeight="1" x14ac:dyDescent="0.25">
      <c r="A21" s="391" t="s">
        <v>64</v>
      </c>
      <c r="B21" s="391"/>
      <c r="C21" s="178">
        <v>130741</v>
      </c>
      <c r="D21" s="249">
        <v>148953</v>
      </c>
      <c r="E21" s="65">
        <f t="shared" si="2"/>
        <v>18212</v>
      </c>
      <c r="F21" s="66">
        <f t="shared" si="1"/>
        <v>13.929830734046703</v>
      </c>
      <c r="G21" s="66">
        <f t="shared" si="0"/>
        <v>2.3463179909563712</v>
      </c>
      <c r="H21" s="181"/>
      <c r="J21" s="189"/>
      <c r="K21" s="7"/>
    </row>
    <row r="22" spans="1:21" ht="24.95" customHeight="1" x14ac:dyDescent="0.25">
      <c r="A22" s="391" t="s">
        <v>13</v>
      </c>
      <c r="B22" s="391"/>
      <c r="C22" s="178">
        <v>85725.02</v>
      </c>
      <c r="D22" s="178">
        <v>84000</v>
      </c>
      <c r="E22" s="65">
        <f t="shared" si="2"/>
        <v>-1725.0200000000041</v>
      </c>
      <c r="F22" s="66">
        <f t="shared" si="1"/>
        <v>-2.0122713298871253</v>
      </c>
      <c r="G22" s="66">
        <f t="shared" si="0"/>
        <v>1.3231738282568006</v>
      </c>
      <c r="H22" s="239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</row>
    <row r="23" spans="1:21" ht="24.95" customHeight="1" x14ac:dyDescent="0.25">
      <c r="A23" s="391" t="s">
        <v>240</v>
      </c>
      <c r="B23" s="391"/>
      <c r="C23" s="179">
        <v>43200</v>
      </c>
      <c r="D23" s="179">
        <v>10354</v>
      </c>
      <c r="E23" s="65">
        <f t="shared" si="2"/>
        <v>-32846</v>
      </c>
      <c r="F23" s="66">
        <f t="shared" si="1"/>
        <v>-76.032407407407405</v>
      </c>
      <c r="G23" s="66">
        <f t="shared" si="0"/>
        <v>0.16309692640203466</v>
      </c>
      <c r="H23" s="239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</row>
    <row r="24" spans="1:21" ht="24.95" customHeight="1" x14ac:dyDescent="0.25">
      <c r="A24" s="391" t="s">
        <v>14</v>
      </c>
      <c r="B24" s="391"/>
      <c r="C24" s="179"/>
      <c r="D24" s="179"/>
      <c r="E24" s="65">
        <f t="shared" si="2"/>
        <v>0</v>
      </c>
      <c r="F24" s="66">
        <f t="shared" si="1"/>
        <v>0</v>
      </c>
      <c r="G24" s="66">
        <f t="shared" si="0"/>
        <v>0</v>
      </c>
      <c r="H24" s="239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</row>
    <row r="25" spans="1:21" ht="24.95" customHeight="1" x14ac:dyDescent="0.25">
      <c r="A25" s="392" t="s">
        <v>15</v>
      </c>
      <c r="B25" s="392"/>
      <c r="C25" s="174">
        <f>SUM(C26:C27)</f>
        <v>2560000</v>
      </c>
      <c r="D25" s="174">
        <f>SUM(D26:D27)</f>
        <v>2560000</v>
      </c>
      <c r="E25" s="65">
        <f t="shared" si="2"/>
        <v>0</v>
      </c>
      <c r="F25" s="66">
        <f t="shared" si="1"/>
        <v>0</v>
      </c>
      <c r="G25" s="66">
        <f t="shared" si="0"/>
        <v>40.325297623064394</v>
      </c>
      <c r="H25" s="239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</row>
    <row r="26" spans="1:21" ht="15.75" x14ac:dyDescent="0.25">
      <c r="A26" s="391" t="s">
        <v>16</v>
      </c>
      <c r="B26" s="391"/>
      <c r="C26" s="179">
        <v>2560000</v>
      </c>
      <c r="D26" s="179">
        <v>2560000</v>
      </c>
      <c r="E26" s="65">
        <f t="shared" si="2"/>
        <v>0</v>
      </c>
      <c r="F26" s="66">
        <f t="shared" si="1"/>
        <v>0</v>
      </c>
      <c r="G26" s="66">
        <f t="shared" si="0"/>
        <v>40.325297623064394</v>
      </c>
      <c r="H26" s="239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</row>
    <row r="27" spans="1:21" ht="24.95" customHeight="1" x14ac:dyDescent="0.25">
      <c r="A27" s="391" t="s">
        <v>239</v>
      </c>
      <c r="B27" s="391"/>
      <c r="C27" s="179"/>
      <c r="D27" s="179"/>
      <c r="E27" s="65">
        <f t="shared" si="2"/>
        <v>0</v>
      </c>
      <c r="F27" s="66">
        <f t="shared" si="1"/>
        <v>0</v>
      </c>
      <c r="G27" s="66">
        <f t="shared" si="0"/>
        <v>0</v>
      </c>
      <c r="H27" s="239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</row>
    <row r="28" spans="1:21" ht="24.95" customHeight="1" x14ac:dyDescent="0.25">
      <c r="A28" s="392" t="s">
        <v>17</v>
      </c>
      <c r="B28" s="392"/>
      <c r="C28" s="174">
        <f>SUM(C11,C25)</f>
        <v>6076275.0199999996</v>
      </c>
      <c r="D28" s="174">
        <f>SUM(D11,D25)</f>
        <v>6348372.2400000002</v>
      </c>
      <c r="E28" s="65">
        <f t="shared" si="2"/>
        <v>272097.22000000067</v>
      </c>
      <c r="F28" s="66">
        <f t="shared" si="1"/>
        <v>4.4780267368477453</v>
      </c>
      <c r="G28" s="66">
        <f t="shared" si="0"/>
        <v>100</v>
      </c>
      <c r="H28" s="239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</row>
    <row r="29" spans="1:21" ht="24.95" customHeight="1" x14ac:dyDescent="0.25">
      <c r="A29" s="393" t="s">
        <v>18</v>
      </c>
      <c r="B29" s="393"/>
      <c r="C29" s="180"/>
      <c r="D29" s="180"/>
      <c r="E29" s="68"/>
      <c r="F29" s="69"/>
      <c r="G29" s="69"/>
      <c r="H29" s="239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</row>
    <row r="30" spans="1:21" ht="24.95" customHeight="1" x14ac:dyDescent="0.25">
      <c r="A30" s="389" t="s">
        <v>19</v>
      </c>
      <c r="B30" s="389"/>
      <c r="C30" s="174">
        <f>SUM(C31:C32)</f>
        <v>5753251.1899999995</v>
      </c>
      <c r="D30" s="174">
        <f>SUM(D31:D32)</f>
        <v>6052318.2400000002</v>
      </c>
      <c r="E30" s="65">
        <f>D30-C30</f>
        <v>299067.05000000075</v>
      </c>
      <c r="F30" s="66">
        <f t="shared" si="1"/>
        <v>5.1982268829114133</v>
      </c>
      <c r="G30" s="66">
        <f t="shared" ref="G30:G36" si="3">IFERROR(D30/$D$36*100,0)</f>
        <v>95.336536850586441</v>
      </c>
      <c r="H30" s="239"/>
      <c r="I30" s="243"/>
      <c r="J30" s="241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</row>
    <row r="31" spans="1:21" ht="24.95" customHeight="1" x14ac:dyDescent="0.25">
      <c r="A31" s="391" t="s">
        <v>20</v>
      </c>
      <c r="B31" s="391"/>
      <c r="C31" s="178">
        <v>3093500.44</v>
      </c>
      <c r="D31" s="178">
        <v>3161000</v>
      </c>
      <c r="E31" s="65">
        <f t="shared" ref="E31:E36" si="4">D31-C31</f>
        <v>67499.560000000056</v>
      </c>
      <c r="F31" s="66">
        <f t="shared" si="1"/>
        <v>2.18197997088373</v>
      </c>
      <c r="G31" s="66">
        <f t="shared" si="3"/>
        <v>49.792291322854119</v>
      </c>
      <c r="H31" s="239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0"/>
      <c r="U31" s="242"/>
    </row>
    <row r="32" spans="1:21" ht="24.95" customHeight="1" x14ac:dyDescent="0.25">
      <c r="A32" s="391" t="s">
        <v>70</v>
      </c>
      <c r="B32" s="391"/>
      <c r="C32" s="178">
        <v>2659750.75</v>
      </c>
      <c r="D32" s="178">
        <v>2891318.24</v>
      </c>
      <c r="E32" s="65">
        <f t="shared" si="4"/>
        <v>231567.49000000022</v>
      </c>
      <c r="F32" s="66">
        <f t="shared" si="1"/>
        <v>8.7063605490100997</v>
      </c>
      <c r="G32" s="66">
        <f t="shared" si="3"/>
        <v>45.544245527732322</v>
      </c>
      <c r="H32" s="239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0"/>
      <c r="U32" s="242"/>
    </row>
    <row r="33" spans="1:21" ht="24.95" customHeight="1" x14ac:dyDescent="0.25">
      <c r="A33" s="391" t="s">
        <v>21</v>
      </c>
      <c r="B33" s="391"/>
      <c r="C33" s="238">
        <v>52483.65</v>
      </c>
      <c r="D33" s="178">
        <f>'Quadro Geral'!J26</f>
        <v>70882</v>
      </c>
      <c r="E33" s="65">
        <f t="shared" si="4"/>
        <v>18398.349999999999</v>
      </c>
      <c r="F33" s="66">
        <f t="shared" si="1"/>
        <v>35.055393441576562</v>
      </c>
      <c r="G33" s="66">
        <f t="shared" si="3"/>
        <v>1.1165381820773634</v>
      </c>
      <c r="H33" s="239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0"/>
      <c r="U33" s="242"/>
    </row>
    <row r="34" spans="1:21" ht="24.95" customHeight="1" x14ac:dyDescent="0.25">
      <c r="A34" s="391" t="s">
        <v>69</v>
      </c>
      <c r="B34" s="391"/>
      <c r="C34" s="178">
        <v>210541</v>
      </c>
      <c r="D34" s="178">
        <f>'Quadro Geral'!J33+'Quadro Geral'!J34</f>
        <v>215172</v>
      </c>
      <c r="E34" s="65">
        <f t="shared" si="4"/>
        <v>4631</v>
      </c>
      <c r="F34" s="66">
        <f t="shared" si="1"/>
        <v>2.1995715798823032</v>
      </c>
      <c r="G34" s="66">
        <f t="shared" si="3"/>
        <v>3.3894042734960985</v>
      </c>
      <c r="H34" s="239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0"/>
      <c r="U34" s="242"/>
    </row>
    <row r="35" spans="1:21" ht="24.95" customHeight="1" x14ac:dyDescent="0.25">
      <c r="A35" s="391" t="s">
        <v>26</v>
      </c>
      <c r="B35" s="391"/>
      <c r="C35" s="178">
        <v>59999.18</v>
      </c>
      <c r="D35" s="178">
        <f>'Quadro Geral'!J36</f>
        <v>10000</v>
      </c>
      <c r="E35" s="65">
        <f t="shared" si="4"/>
        <v>-49999.18</v>
      </c>
      <c r="F35" s="66">
        <f t="shared" si="1"/>
        <v>-83.333105552442561</v>
      </c>
      <c r="G35" s="66">
        <f t="shared" si="3"/>
        <v>0.15752069384009529</v>
      </c>
      <c r="H35" s="239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0"/>
      <c r="U35" s="242"/>
    </row>
    <row r="36" spans="1:21" ht="24.75" customHeight="1" x14ac:dyDescent="0.25">
      <c r="A36" s="392" t="s">
        <v>22</v>
      </c>
      <c r="B36" s="392"/>
      <c r="C36" s="174">
        <f>SUM(C30,C33:C35)</f>
        <v>6076275.0199999996</v>
      </c>
      <c r="D36" s="174">
        <f>SUM(D30,D33:D35)</f>
        <v>6348372.2400000002</v>
      </c>
      <c r="E36" s="65">
        <f t="shared" si="4"/>
        <v>272097.22000000067</v>
      </c>
      <c r="F36" s="66">
        <f t="shared" si="1"/>
        <v>4.4780267368477453</v>
      </c>
      <c r="G36" s="66">
        <f t="shared" si="3"/>
        <v>100</v>
      </c>
      <c r="H36" s="239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0"/>
      <c r="U36" s="242"/>
    </row>
    <row r="37" spans="1:21" ht="24.95" customHeight="1" x14ac:dyDescent="0.25">
      <c r="A37" s="391" t="s">
        <v>23</v>
      </c>
      <c r="B37" s="391"/>
      <c r="C37" s="184">
        <f>C28-C36</f>
        <v>0</v>
      </c>
      <c r="D37" s="184">
        <f>D28-D36</f>
        <v>0</v>
      </c>
      <c r="E37" s="70">
        <f t="shared" ref="E37" si="5">E28-E36</f>
        <v>0</v>
      </c>
      <c r="F37" s="71"/>
      <c r="G37" s="71"/>
    </row>
    <row r="38" spans="1:21" x14ac:dyDescent="0.25">
      <c r="A38" s="390" t="s">
        <v>107</v>
      </c>
      <c r="B38" s="390"/>
      <c r="C38" s="390"/>
      <c r="D38" s="390"/>
      <c r="E38" s="390"/>
      <c r="F38" s="390"/>
      <c r="G38" s="390"/>
    </row>
    <row r="39" spans="1:21" s="195" customFormat="1" x14ac:dyDescent="0.25">
      <c r="A39" s="227"/>
      <c r="B39" s="227"/>
      <c r="C39" s="250">
        <f>'Quadro Geral'!I41</f>
        <v>6076275.0199999996</v>
      </c>
      <c r="D39" s="250">
        <f>'Quadro Geral'!J41</f>
        <v>6348372.2400000002</v>
      </c>
      <c r="E39" s="227"/>
      <c r="F39" s="227"/>
      <c r="G39" s="227"/>
    </row>
    <row r="40" spans="1:21" s="195" customFormat="1" x14ac:dyDescent="0.25">
      <c r="A40" s="233" t="s">
        <v>80</v>
      </c>
      <c r="B40" s="233"/>
      <c r="C40" s="233"/>
      <c r="D40" s="233"/>
      <c r="E40" s="233"/>
      <c r="F40" s="233"/>
      <c r="G40" s="233"/>
    </row>
    <row r="41" spans="1:21" ht="42" customHeight="1" x14ac:dyDescent="0.25">
      <c r="A41" s="408"/>
      <c r="B41" s="409"/>
      <c r="C41" s="409"/>
      <c r="D41" s="409"/>
      <c r="E41" s="409"/>
      <c r="F41" s="409"/>
      <c r="G41" s="410"/>
    </row>
    <row r="42" spans="1:21" ht="31.5" customHeight="1" x14ac:dyDescent="0.25">
      <c r="A42" s="400" t="s">
        <v>209</v>
      </c>
      <c r="B42" s="400"/>
      <c r="C42" s="400"/>
      <c r="D42" s="400"/>
      <c r="E42" s="400"/>
      <c r="F42" s="400"/>
      <c r="G42" s="400"/>
    </row>
    <row r="43" spans="1:21" ht="24.75" customHeight="1" x14ac:dyDescent="0.25">
      <c r="A43" s="91" t="s">
        <v>89</v>
      </c>
      <c r="B43" s="400" t="s">
        <v>92</v>
      </c>
      <c r="C43" s="400"/>
      <c r="D43" s="400"/>
      <c r="E43" s="400" t="s">
        <v>93</v>
      </c>
      <c r="F43" s="400"/>
      <c r="G43" s="400"/>
    </row>
    <row r="44" spans="1:21" ht="41.25" customHeight="1" x14ac:dyDescent="0.25">
      <c r="A44" s="91"/>
      <c r="B44" s="89" t="s">
        <v>200</v>
      </c>
      <c r="C44" s="89" t="s">
        <v>201</v>
      </c>
      <c r="D44" s="89" t="s">
        <v>94</v>
      </c>
      <c r="E44" s="89" t="s">
        <v>210</v>
      </c>
      <c r="F44" s="89" t="s">
        <v>211</v>
      </c>
      <c r="G44" s="89" t="s">
        <v>106</v>
      </c>
    </row>
    <row r="45" spans="1:21" ht="33.75" customHeight="1" x14ac:dyDescent="0.25">
      <c r="A45" s="67" t="s">
        <v>90</v>
      </c>
      <c r="B45" s="184">
        <f>C11</f>
        <v>3516275.02</v>
      </c>
      <c r="C45" s="182">
        <f>D11</f>
        <v>3788372.24</v>
      </c>
      <c r="D45" s="98">
        <f>(IFERROR(C45/B45*100-100,0))</f>
        <v>7.7382235022105874</v>
      </c>
      <c r="E45" s="184">
        <v>3516275.02</v>
      </c>
      <c r="F45" s="182">
        <f>'Anexo_1.3_ Elemento de Despesas'!P42</f>
        <v>3788372.2399999998</v>
      </c>
      <c r="G45" s="98">
        <f>(IFERROR(F45/E45*100-100,0))</f>
        <v>7.7382235022105874</v>
      </c>
      <c r="H45" s="239"/>
      <c r="I45" s="243"/>
      <c r="J45" s="239"/>
    </row>
    <row r="46" spans="1:21" ht="33.75" customHeight="1" x14ac:dyDescent="0.25">
      <c r="A46" s="67" t="s">
        <v>91</v>
      </c>
      <c r="B46" s="182">
        <f>C25</f>
        <v>2560000</v>
      </c>
      <c r="C46" s="182">
        <f>D25</f>
        <v>2560000</v>
      </c>
      <c r="D46" s="98">
        <f t="shared" ref="D46:D47" si="6">(IFERROR(C46/B46*100-100,0))</f>
        <v>0</v>
      </c>
      <c r="E46" s="184">
        <v>2560000</v>
      </c>
      <c r="F46" s="182">
        <f>'Anexo_1.3_ Elemento de Despesas'!Q42</f>
        <v>2560000</v>
      </c>
      <c r="G46" s="98">
        <f t="shared" ref="G46:G47" si="7">(IFERROR(F46/E46*100-100,0))</f>
        <v>0</v>
      </c>
      <c r="H46" s="239"/>
      <c r="I46" s="243"/>
      <c r="J46" s="239"/>
    </row>
    <row r="47" spans="1:21" ht="27.75" customHeight="1" x14ac:dyDescent="0.25">
      <c r="A47" s="92" t="s">
        <v>0</v>
      </c>
      <c r="B47" s="183">
        <f>SUM(B45:B46)</f>
        <v>6076275.0199999996</v>
      </c>
      <c r="C47" s="183">
        <f t="shared" ref="C47:F47" si="8">SUM(C45:C46)</f>
        <v>6348372.2400000002</v>
      </c>
      <c r="D47" s="154">
        <f t="shared" si="6"/>
        <v>4.4780267368477382</v>
      </c>
      <c r="E47" s="183">
        <f t="shared" si="8"/>
        <v>6076275.0199999996</v>
      </c>
      <c r="F47" s="183">
        <f t="shared" si="8"/>
        <v>6348372.2400000002</v>
      </c>
      <c r="G47" s="154">
        <f t="shared" si="7"/>
        <v>4.4780267368477382</v>
      </c>
      <c r="H47" s="243"/>
      <c r="I47" s="243"/>
      <c r="J47" s="243"/>
    </row>
    <row r="48" spans="1:21" x14ac:dyDescent="0.25">
      <c r="A48" s="398"/>
      <c r="B48" s="399"/>
      <c r="C48" s="399"/>
      <c r="D48" s="399"/>
      <c r="E48" s="399"/>
      <c r="F48" s="399"/>
      <c r="G48" s="399"/>
    </row>
    <row r="50" spans="1:15" ht="15.75" x14ac:dyDescent="0.25">
      <c r="A50" s="255" t="s">
        <v>7</v>
      </c>
      <c r="B50" s="255" t="s">
        <v>212</v>
      </c>
      <c r="C50" s="255" t="s">
        <v>213</v>
      </c>
    </row>
    <row r="51" spans="1:15" ht="15.75" x14ac:dyDescent="0.25">
      <c r="A51" s="92" t="s">
        <v>214</v>
      </c>
      <c r="B51" s="182">
        <f>D11</f>
        <v>3788372.24</v>
      </c>
      <c r="C51" s="182">
        <f>D25</f>
        <v>2560000</v>
      </c>
    </row>
    <row r="52" spans="1:15" ht="15.75" x14ac:dyDescent="0.25">
      <c r="A52" s="92" t="s">
        <v>215</v>
      </c>
      <c r="B52" s="182">
        <f>'Anexo_1.3_ Elemento de Despesas'!P42</f>
        <v>3788372.2399999998</v>
      </c>
      <c r="C52" s="182">
        <f>'Anexo_1.3_ Elemento de Despesas'!Q42</f>
        <v>2560000</v>
      </c>
    </row>
    <row r="53" spans="1:15" ht="23.25" x14ac:dyDescent="0.25">
      <c r="A53" s="67" t="s">
        <v>23</v>
      </c>
      <c r="B53" s="232">
        <f>B51-B52</f>
        <v>0</v>
      </c>
      <c r="C53" s="147">
        <f>C51-C52</f>
        <v>0</v>
      </c>
    </row>
    <row r="56" spans="1:15" x14ac:dyDescent="0.25">
      <c r="A56" s="372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</row>
    <row r="57" spans="1:15" x14ac:dyDescent="0.25">
      <c r="A57" s="372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</row>
    <row r="58" spans="1:15" x14ac:dyDescent="0.25">
      <c r="A58" s="407"/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</row>
    <row r="59" spans="1:15" x14ac:dyDescent="0.25">
      <c r="A59" s="407"/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</row>
    <row r="60" spans="1:15" x14ac:dyDescent="0.25">
      <c r="A60" s="407"/>
      <c r="B60" s="407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7"/>
    </row>
    <row r="61" spans="1:15" x14ac:dyDescent="0.25">
      <c r="A61" s="407"/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</row>
  </sheetData>
  <mergeCells count="50">
    <mergeCell ref="A58:O61"/>
    <mergeCell ref="A41:G41"/>
    <mergeCell ref="A4:G4"/>
    <mergeCell ref="A35:B35"/>
    <mergeCell ref="A36:B36"/>
    <mergeCell ref="A37:B37"/>
    <mergeCell ref="A11:B11"/>
    <mergeCell ref="A12:B12"/>
    <mergeCell ref="A21:B21"/>
    <mergeCell ref="A22:B22"/>
    <mergeCell ref="A23:B23"/>
    <mergeCell ref="A24:B24"/>
    <mergeCell ref="A25:B25"/>
    <mergeCell ref="A34:B34"/>
    <mergeCell ref="A26:B26"/>
    <mergeCell ref="C8:C9"/>
    <mergeCell ref="A8:B9"/>
    <mergeCell ref="A10:B10"/>
    <mergeCell ref="A20:B20"/>
    <mergeCell ref="A56:O57"/>
    <mergeCell ref="A48:G48"/>
    <mergeCell ref="B43:D43"/>
    <mergeCell ref="E43:G43"/>
    <mergeCell ref="A30:B30"/>
    <mergeCell ref="D8:D9"/>
    <mergeCell ref="E8:F8"/>
    <mergeCell ref="G8:G9"/>
    <mergeCell ref="A31:B31"/>
    <mergeCell ref="A42:G42"/>
    <mergeCell ref="A13:B13"/>
    <mergeCell ref="A14:B14"/>
    <mergeCell ref="A15:B15"/>
    <mergeCell ref="A16:B16"/>
    <mergeCell ref="A17:B17"/>
    <mergeCell ref="A18:B18"/>
    <mergeCell ref="A19:B19"/>
    <mergeCell ref="A38:G38"/>
    <mergeCell ref="A33:B33"/>
    <mergeCell ref="A32:B32"/>
    <mergeCell ref="A27:B27"/>
    <mergeCell ref="A28:B28"/>
    <mergeCell ref="A29:B29"/>
    <mergeCell ref="Q13:Q14"/>
    <mergeCell ref="J13:J14"/>
    <mergeCell ref="K13:K14"/>
    <mergeCell ref="L13:L14"/>
    <mergeCell ref="M13:M14"/>
    <mergeCell ref="N13:N14"/>
    <mergeCell ref="O13:O14"/>
    <mergeCell ref="P13:P14"/>
  </mergeCells>
  <phoneticPr fontId="89" type="noConversion"/>
  <pageMargins left="0.23622047244094491" right="0.23622047244094491" top="0.74803149606299213" bottom="0.74803149606299213" header="0.31496062992125984" footer="0.31496062992125984"/>
  <pageSetup paperSize="9" scale="81" orientation="portrait" horizontalDpi="300" verticalDpi="300" r:id="rId1"/>
  <ignoredErrors>
    <ignoredError sqref="D33:D35" unlockedFormula="1"/>
    <ignoredError sqref="C36" formulaRange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8">
    <tabColor theme="0"/>
  </sheetPr>
  <dimension ref="A5:AC56"/>
  <sheetViews>
    <sheetView showGridLines="0" tabSelected="1" topLeftCell="A28" zoomScale="70" zoomScaleNormal="70" workbookViewId="0">
      <selection activeCell="V48" sqref="V48"/>
    </sheetView>
  </sheetViews>
  <sheetFormatPr defaultColWidth="8.85546875" defaultRowHeight="15" x14ac:dyDescent="0.25"/>
  <cols>
    <col min="1" max="1" width="22.42578125" customWidth="1"/>
    <col min="2" max="2" width="8.7109375" style="8" customWidth="1"/>
    <col min="3" max="3" width="8.7109375" style="8" hidden="1" customWidth="1"/>
    <col min="4" max="4" width="30.28515625" customWidth="1"/>
    <col min="5" max="5" width="19.85546875" customWidth="1"/>
    <col min="6" max="6" width="1.85546875" customWidth="1"/>
    <col min="7" max="7" width="15.7109375" customWidth="1"/>
    <col min="8" max="8" width="14" bestFit="1" customWidth="1"/>
    <col min="9" max="9" width="14.140625" customWidth="1"/>
    <col min="10" max="10" width="13.42578125" customWidth="1"/>
    <col min="11" max="11" width="16.140625" customWidth="1"/>
    <col min="12" max="12" width="20.5703125" customWidth="1"/>
    <col min="13" max="13" width="18.140625" customWidth="1"/>
    <col min="14" max="14" width="18.28515625" style="149" customWidth="1"/>
    <col min="15" max="15" width="21" customWidth="1"/>
    <col min="16" max="16" width="19" customWidth="1"/>
    <col min="17" max="18" width="17.85546875" customWidth="1"/>
    <col min="19" max="19" width="9.42578125" customWidth="1"/>
    <col min="20" max="20" width="16.140625" style="196" bestFit="1" customWidth="1"/>
    <col min="21" max="21" width="12.7109375" bestFit="1" customWidth="1"/>
  </cols>
  <sheetData>
    <row r="5" spans="1:29" ht="21.75" customHeight="1" x14ac:dyDescent="0.25">
      <c r="A5" s="433" t="s">
        <v>63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V5" s="9"/>
      <c r="W5" s="10"/>
    </row>
    <row r="6" spans="1:29" s="11" customFormat="1" ht="26.25" customHeight="1" x14ac:dyDescent="0.25">
      <c r="A6" s="438" t="s">
        <v>216</v>
      </c>
      <c r="B6" s="439"/>
      <c r="C6" s="439"/>
      <c r="D6" s="439"/>
      <c r="E6" s="439"/>
      <c r="F6" s="439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1"/>
      <c r="T6" s="13"/>
      <c r="V6" s="12"/>
      <c r="W6" s="13"/>
    </row>
    <row r="7" spans="1:29" x14ac:dyDescent="0.25">
      <c r="A7" s="4"/>
      <c r="B7" s="79"/>
      <c r="C7" s="79"/>
      <c r="D7" s="4"/>
      <c r="E7" s="4"/>
      <c r="F7" s="4"/>
    </row>
    <row r="8" spans="1:29" s="15" customFormat="1" ht="18.75" hidden="1" x14ac:dyDescent="0.3">
      <c r="A8" s="72"/>
      <c r="B8" s="34"/>
      <c r="C8" s="34"/>
      <c r="D8" s="33"/>
      <c r="E8" s="73"/>
      <c r="F8" s="14"/>
      <c r="G8" s="14"/>
      <c r="H8" s="14"/>
      <c r="I8" s="14"/>
      <c r="J8" s="14"/>
      <c r="K8" s="14"/>
      <c r="L8" s="14"/>
      <c r="M8" s="14"/>
      <c r="N8" s="150"/>
      <c r="O8" s="14"/>
      <c r="P8" s="14"/>
      <c r="Q8" s="14"/>
      <c r="R8" s="14"/>
      <c r="S8" s="14"/>
      <c r="T8" s="204"/>
      <c r="V8" s="16"/>
      <c r="W8" s="17"/>
    </row>
    <row r="9" spans="1:29" s="18" customFormat="1" ht="27" customHeight="1" x14ac:dyDescent="0.3">
      <c r="A9" s="437" t="s">
        <v>4</v>
      </c>
      <c r="B9" s="434" t="s">
        <v>248</v>
      </c>
      <c r="C9" s="434" t="s">
        <v>42</v>
      </c>
      <c r="D9" s="434" t="s">
        <v>44</v>
      </c>
      <c r="E9" s="434" t="s">
        <v>204</v>
      </c>
      <c r="F9" s="74"/>
      <c r="G9" s="436" t="s">
        <v>1</v>
      </c>
      <c r="H9" s="436"/>
      <c r="I9" s="434" t="s">
        <v>45</v>
      </c>
      <c r="J9" s="426" t="s">
        <v>46</v>
      </c>
      <c r="K9" s="427"/>
      <c r="L9" s="427"/>
      <c r="M9" s="428" t="s">
        <v>229</v>
      </c>
      <c r="N9" s="428" t="s">
        <v>244</v>
      </c>
      <c r="O9" s="435" t="s">
        <v>47</v>
      </c>
      <c r="P9" s="435" t="s">
        <v>48</v>
      </c>
      <c r="Q9" s="434" t="s">
        <v>2</v>
      </c>
      <c r="R9" s="436" t="s">
        <v>0</v>
      </c>
      <c r="S9" s="436" t="s">
        <v>49</v>
      </c>
      <c r="T9" s="19"/>
      <c r="V9" s="16"/>
      <c r="W9" s="19"/>
    </row>
    <row r="10" spans="1:29" s="18" customFormat="1" ht="40.15" customHeight="1" x14ac:dyDescent="0.25">
      <c r="A10" s="437"/>
      <c r="B10" s="434"/>
      <c r="C10" s="434"/>
      <c r="D10" s="434"/>
      <c r="E10" s="434"/>
      <c r="F10" s="75"/>
      <c r="G10" s="90" t="s">
        <v>76</v>
      </c>
      <c r="H10" s="90" t="s">
        <v>50</v>
      </c>
      <c r="I10" s="434"/>
      <c r="J10" s="90" t="s">
        <v>50</v>
      </c>
      <c r="K10" s="90" t="s">
        <v>51</v>
      </c>
      <c r="L10" s="90" t="s">
        <v>52</v>
      </c>
      <c r="M10" s="429"/>
      <c r="N10" s="429"/>
      <c r="O10" s="435"/>
      <c r="P10" s="435"/>
      <c r="Q10" s="434"/>
      <c r="R10" s="436"/>
      <c r="S10" s="436"/>
      <c r="T10" s="19"/>
      <c r="U10" s="425"/>
      <c r="V10" s="425"/>
      <c r="W10" s="425"/>
      <c r="X10" s="425"/>
      <c r="Y10" s="425"/>
      <c r="Z10" s="425"/>
      <c r="AA10" s="425"/>
      <c r="AB10" s="425"/>
      <c r="AC10" s="425"/>
    </row>
    <row r="11" spans="1:29" s="14" customFormat="1" ht="78" customHeight="1" x14ac:dyDescent="0.3">
      <c r="A11" s="27" t="str">
        <f>'Quadro Geral'!A9</f>
        <v>Presidência</v>
      </c>
      <c r="B11" s="28" t="str">
        <f>'Quadro Geral'!B9</f>
        <v>A</v>
      </c>
      <c r="C11" s="29">
        <f>'Quadro Geral'!C9</f>
        <v>0</v>
      </c>
      <c r="D11" s="30" t="str">
        <f>'Quadro Geral'!D9</f>
        <v>Articulação Institucional e fomento de parcerias estratégicas.</v>
      </c>
      <c r="E11" s="185">
        <f>'Quadro Geral'!J9</f>
        <v>177515.73</v>
      </c>
      <c r="F11" s="76"/>
      <c r="G11" s="160">
        <v>67515.73</v>
      </c>
      <c r="H11" s="160">
        <v>2000</v>
      </c>
      <c r="I11" s="160"/>
      <c r="J11" s="160">
        <v>75000</v>
      </c>
      <c r="K11" s="160">
        <v>33000</v>
      </c>
      <c r="L11" s="163"/>
      <c r="M11" s="160"/>
      <c r="N11" s="160"/>
      <c r="O11" s="160"/>
      <c r="P11" s="161">
        <f t="shared" ref="P11:P41" si="0">SUM(G11:O11)</f>
        <v>177515.72999999998</v>
      </c>
      <c r="Q11" s="160"/>
      <c r="R11" s="161">
        <f>P11+Q11</f>
        <v>177515.72999999998</v>
      </c>
      <c r="S11" s="26">
        <f t="shared" ref="S11:S41" si="1">IFERROR(R11/$R$42*100,0)</f>
        <v>2.7962400957131015</v>
      </c>
      <c r="T11" s="253"/>
      <c r="U11" s="20"/>
    </row>
    <row r="12" spans="1:29" s="14" customFormat="1" ht="46.5" customHeight="1" x14ac:dyDescent="0.3">
      <c r="A12" s="27" t="str">
        <f>'Quadro Geral'!A10</f>
        <v>Direção Geral</v>
      </c>
      <c r="B12" s="28" t="str">
        <f>'Quadro Geral'!B10</f>
        <v>A</v>
      </c>
      <c r="C12" s="29">
        <f>'Quadro Geral'!C10</f>
        <v>0</v>
      </c>
      <c r="D12" s="30" t="str">
        <f>'Quadro Geral'!D10</f>
        <v>Manutenção Institucional</v>
      </c>
      <c r="E12" s="185">
        <f>'Quadro Geral'!J10</f>
        <v>600626.67000000004</v>
      </c>
      <c r="F12" s="76"/>
      <c r="G12" s="160">
        <v>253324.67</v>
      </c>
      <c r="H12" s="160">
        <v>2000</v>
      </c>
      <c r="I12" s="160">
        <v>28500</v>
      </c>
      <c r="J12" s="160"/>
      <c r="K12" s="160">
        <v>3000</v>
      </c>
      <c r="L12" s="163">
        <f>159204+25600+56568</f>
        <v>241372</v>
      </c>
      <c r="M12" s="163"/>
      <c r="O12" s="163">
        <v>72430</v>
      </c>
      <c r="P12" s="161">
        <f>SUM(G12:O12)</f>
        <v>600626.67000000004</v>
      </c>
      <c r="Q12" s="160"/>
      <c r="R12" s="161">
        <f t="shared" ref="R12:R41" si="2">P12+Q12</f>
        <v>600626.67000000004</v>
      </c>
      <c r="S12" s="26">
        <f t="shared" si="1"/>
        <v>9.4611129797265949</v>
      </c>
      <c r="T12" s="253"/>
      <c r="U12" s="20"/>
    </row>
    <row r="13" spans="1:29" s="14" customFormat="1" ht="117" customHeight="1" x14ac:dyDescent="0.3">
      <c r="A13" s="27" t="str">
        <f>'Quadro Geral'!A11</f>
        <v>Gerência Técnica</v>
      </c>
      <c r="B13" s="28" t="str">
        <f>'Quadro Geral'!B11</f>
        <v>A</v>
      </c>
      <c r="C13" s="29">
        <f>'Quadro Geral'!C11</f>
        <v>0</v>
      </c>
      <c r="D13" s="30" t="str">
        <f>'Quadro Geral'!D11</f>
        <v>Orientação, esclarecimento e atendimento de demandas de profissionais e empresas</v>
      </c>
      <c r="E13" s="185">
        <f>'Quadro Geral'!J11</f>
        <v>287629.05</v>
      </c>
      <c r="F13" s="76"/>
      <c r="G13" s="160">
        <v>263829.05</v>
      </c>
      <c r="H13" s="160">
        <v>2000</v>
      </c>
      <c r="I13" s="160"/>
      <c r="J13" s="160"/>
      <c r="K13" s="160">
        <v>2000</v>
      </c>
      <c r="L13" s="160">
        <v>19800</v>
      </c>
      <c r="M13" s="160"/>
      <c r="N13" s="160"/>
      <c r="O13" s="160"/>
      <c r="P13" s="161">
        <f t="shared" si="0"/>
        <v>287629.05</v>
      </c>
      <c r="Q13" s="160"/>
      <c r="R13" s="161">
        <f t="shared" si="2"/>
        <v>287629.05</v>
      </c>
      <c r="S13" s="26">
        <f t="shared" si="1"/>
        <v>4.5307527524567455</v>
      </c>
      <c r="T13" s="253"/>
      <c r="U13" s="20"/>
    </row>
    <row r="14" spans="1:29" s="14" customFormat="1" ht="66.75" customHeight="1" x14ac:dyDescent="0.3">
      <c r="A14" s="27" t="str">
        <f>'Quadro Geral'!A12</f>
        <v>Gerência de Operações</v>
      </c>
      <c r="B14" s="28" t="str">
        <f>'Quadro Geral'!B12</f>
        <v>A</v>
      </c>
      <c r="C14" s="29">
        <f>'Quadro Geral'!C12</f>
        <v>0</v>
      </c>
      <c r="D14" s="30" t="str">
        <f>'Quadro Geral'!D12</f>
        <v>Operacionalização dos processos éticos e de multa/fiscalização</v>
      </c>
      <c r="E14" s="185">
        <f>'Quadro Geral'!J12</f>
        <v>123589.73</v>
      </c>
      <c r="F14" s="76"/>
      <c r="G14" s="160">
        <v>114589.73</v>
      </c>
      <c r="H14" s="160">
        <v>2000</v>
      </c>
      <c r="I14" s="160"/>
      <c r="J14" s="160"/>
      <c r="K14" s="160">
        <v>2000</v>
      </c>
      <c r="L14" s="160">
        <v>5000</v>
      </c>
      <c r="M14" s="160"/>
      <c r="N14" s="160"/>
      <c r="O14" s="160"/>
      <c r="P14" s="161">
        <f t="shared" si="0"/>
        <v>123589.73</v>
      </c>
      <c r="Q14" s="160"/>
      <c r="R14" s="161">
        <f t="shared" si="2"/>
        <v>123589.73</v>
      </c>
      <c r="S14" s="26">
        <f t="shared" si="1"/>
        <v>1.946794002111004</v>
      </c>
      <c r="T14" s="253"/>
      <c r="U14" s="20"/>
    </row>
    <row r="15" spans="1:29" s="14" customFormat="1" ht="50.25" customHeight="1" x14ac:dyDescent="0.3">
      <c r="A15" s="27" t="str">
        <f>'Quadro Geral'!A13</f>
        <v>Gerência Adm. Financeira</v>
      </c>
      <c r="B15" s="28" t="str">
        <f>'Quadro Geral'!B13</f>
        <v>A</v>
      </c>
      <c r="C15" s="29">
        <f>'Quadro Geral'!C13</f>
        <v>0</v>
      </c>
      <c r="D15" s="30" t="str">
        <f>'Quadro Geral'!D13</f>
        <v>Manutenção Administrativa financeira</v>
      </c>
      <c r="E15" s="185">
        <f>'Quadro Geral'!J13</f>
        <v>440341.65</v>
      </c>
      <c r="F15" s="76"/>
      <c r="G15" s="163">
        <v>203021.65</v>
      </c>
      <c r="H15" s="163">
        <v>4000</v>
      </c>
      <c r="I15" s="163"/>
      <c r="J15" s="163">
        <v>2000</v>
      </c>
      <c r="K15" s="163">
        <v>6000</v>
      </c>
      <c r="L15" s="160">
        <v>225320</v>
      </c>
      <c r="M15" s="160"/>
      <c r="N15" s="160"/>
      <c r="O15" s="160"/>
      <c r="P15" s="161">
        <f t="shared" si="0"/>
        <v>440341.65</v>
      </c>
      <c r="Q15" s="160"/>
      <c r="R15" s="161">
        <f t="shared" si="2"/>
        <v>440341.65</v>
      </c>
      <c r="S15" s="26">
        <f t="shared" si="1"/>
        <v>6.9362922234692395</v>
      </c>
      <c r="T15" s="253"/>
      <c r="U15" s="20"/>
    </row>
    <row r="16" spans="1:29" s="14" customFormat="1" ht="45" customHeight="1" x14ac:dyDescent="0.3">
      <c r="A16" s="27" t="str">
        <f>'Quadro Geral'!A14</f>
        <v>Assessoria Jurídica</v>
      </c>
      <c r="B16" s="28" t="str">
        <f>'Quadro Geral'!B14</f>
        <v>A</v>
      </c>
      <c r="C16" s="29">
        <f>'Quadro Geral'!C14</f>
        <v>0</v>
      </c>
      <c r="D16" s="30" t="str">
        <f>'Quadro Geral'!D14</f>
        <v>Consultoria e Assessoria Jurídica</v>
      </c>
      <c r="E16" s="185">
        <f>'Quadro Geral'!J14</f>
        <v>185160.41</v>
      </c>
      <c r="F16" s="76"/>
      <c r="G16" s="163">
        <v>155660.41</v>
      </c>
      <c r="H16" s="163">
        <v>4000</v>
      </c>
      <c r="I16" s="163"/>
      <c r="J16" s="163"/>
      <c r="K16" s="163">
        <v>4000</v>
      </c>
      <c r="L16" s="160">
        <v>21500</v>
      </c>
      <c r="M16" s="160"/>
      <c r="N16" s="160"/>
      <c r="O16" s="160"/>
      <c r="P16" s="161">
        <f t="shared" si="0"/>
        <v>185160.41</v>
      </c>
      <c r="Q16" s="160"/>
      <c r="R16" s="161">
        <f t="shared" si="2"/>
        <v>185160.41</v>
      </c>
      <c r="S16" s="26">
        <f t="shared" si="1"/>
        <v>2.9166596254916519</v>
      </c>
      <c r="T16" s="253"/>
      <c r="U16" s="20"/>
    </row>
    <row r="17" spans="1:21" s="14" customFormat="1" ht="72" customHeight="1" x14ac:dyDescent="0.3">
      <c r="A17" s="27" t="str">
        <f>'Quadro Geral'!A15</f>
        <v>Comissão de Ética</v>
      </c>
      <c r="B17" s="28" t="str">
        <f>'Quadro Geral'!B15</f>
        <v>A</v>
      </c>
      <c r="C17" s="29">
        <f>'Quadro Geral'!C15</f>
        <v>0</v>
      </c>
      <c r="D17" s="30" t="str">
        <f>'Quadro Geral'!D15</f>
        <v>Operacionalização e processamento dos  processos éticos</v>
      </c>
      <c r="E17" s="185">
        <f>'Quadro Geral'!J15</f>
        <v>146942.13</v>
      </c>
      <c r="F17" s="76"/>
      <c r="G17" s="163">
        <v>68942.13</v>
      </c>
      <c r="H17" s="163">
        <v>10000</v>
      </c>
      <c r="I17" s="163"/>
      <c r="J17" s="163">
        <v>35000</v>
      </c>
      <c r="K17" s="163">
        <v>33000</v>
      </c>
      <c r="L17" s="160"/>
      <c r="M17" s="160"/>
      <c r="N17" s="160"/>
      <c r="O17" s="160"/>
      <c r="P17" s="161">
        <f t="shared" si="0"/>
        <v>146942.13</v>
      </c>
      <c r="Q17" s="160"/>
      <c r="R17" s="161">
        <f t="shared" si="2"/>
        <v>146942.13</v>
      </c>
      <c r="S17" s="26">
        <f t="shared" si="1"/>
        <v>2.3146426271941483</v>
      </c>
      <c r="T17" s="253"/>
      <c r="U17" s="20"/>
    </row>
    <row r="18" spans="1:21" s="14" customFormat="1" ht="72" customHeight="1" x14ac:dyDescent="0.3">
      <c r="A18" s="27" t="str">
        <f>'Quadro Geral'!A16</f>
        <v>Comissão de Atos Administrativos</v>
      </c>
      <c r="B18" s="28" t="str">
        <f>'Quadro Geral'!B16</f>
        <v>A</v>
      </c>
      <c r="C18" s="29">
        <f>'Quadro Geral'!C16</f>
        <v>0</v>
      </c>
      <c r="D18" s="30" t="str">
        <f>'Quadro Geral'!D16</f>
        <v>Assessoramento organizacional-institucional</v>
      </c>
      <c r="E18" s="185">
        <f>'Quadro Geral'!J16</f>
        <v>11387</v>
      </c>
      <c r="F18" s="76"/>
      <c r="G18" s="163"/>
      <c r="H18" s="163"/>
      <c r="I18" s="163"/>
      <c r="J18" s="163">
        <v>7000</v>
      </c>
      <c r="K18" s="163">
        <v>4387</v>
      </c>
      <c r="L18" s="160"/>
      <c r="M18" s="160"/>
      <c r="N18" s="160"/>
      <c r="O18" s="160"/>
      <c r="P18" s="161">
        <f t="shared" si="0"/>
        <v>11387</v>
      </c>
      <c r="Q18" s="160"/>
      <c r="R18" s="161">
        <f t="shared" si="2"/>
        <v>11387</v>
      </c>
      <c r="S18" s="26">
        <f t="shared" si="1"/>
        <v>0.1793688140757165</v>
      </c>
      <c r="T18" s="253"/>
      <c r="U18" s="20"/>
    </row>
    <row r="19" spans="1:21" s="14" customFormat="1" ht="75" x14ac:dyDescent="0.3">
      <c r="A19" s="27" t="str">
        <f>'Quadro Geral'!A17</f>
        <v>Comissão de Exercício Profissional e Fiscalização</v>
      </c>
      <c r="B19" s="28" t="str">
        <f>'Quadro Geral'!B17</f>
        <v>A</v>
      </c>
      <c r="C19" s="29">
        <f>'Quadro Geral'!C17</f>
        <v>0</v>
      </c>
      <c r="D19" s="30" t="str">
        <f>'Quadro Geral'!D17</f>
        <v>Operacionalização da Fiscalização e fomento da valorização profissional</v>
      </c>
      <c r="E19" s="185">
        <f>'Quadro Geral'!J17</f>
        <v>40000</v>
      </c>
      <c r="F19" s="76"/>
      <c r="G19" s="163"/>
      <c r="H19" s="163"/>
      <c r="I19" s="163"/>
      <c r="J19" s="163">
        <v>20000</v>
      </c>
      <c r="K19" s="163">
        <v>20000</v>
      </c>
      <c r="L19" s="160"/>
      <c r="M19" s="160"/>
      <c r="N19" s="160"/>
      <c r="O19" s="160"/>
      <c r="P19" s="161">
        <f t="shared" si="0"/>
        <v>40000</v>
      </c>
      <c r="Q19" s="160"/>
      <c r="R19" s="161">
        <f t="shared" si="2"/>
        <v>40000</v>
      </c>
      <c r="S19" s="26">
        <f t="shared" si="1"/>
        <v>0.63008277536038115</v>
      </c>
      <c r="T19" s="253"/>
      <c r="U19" s="20"/>
    </row>
    <row r="20" spans="1:21" s="14" customFormat="1" ht="66.75" customHeight="1" x14ac:dyDescent="0.3">
      <c r="A20" s="27" t="str">
        <f>'Quadro Geral'!A18</f>
        <v>Comissão de Planejamento e Finanças</v>
      </c>
      <c r="B20" s="28" t="str">
        <f>'Quadro Geral'!B18</f>
        <v>A</v>
      </c>
      <c r="C20" s="29">
        <f>'Quadro Geral'!C18</f>
        <v>0</v>
      </c>
      <c r="D20" s="30" t="str">
        <f>'Quadro Geral'!D18</f>
        <v>Operacionalização, Planejamento e Controle do CAU</v>
      </c>
      <c r="E20" s="185">
        <f>'Quadro Geral'!J18</f>
        <v>33000</v>
      </c>
      <c r="F20" s="76"/>
      <c r="G20" s="163"/>
      <c r="H20" s="163"/>
      <c r="I20" s="163"/>
      <c r="J20" s="163">
        <v>18000</v>
      </c>
      <c r="K20" s="163">
        <v>15000</v>
      </c>
      <c r="L20" s="160"/>
      <c r="M20" s="160"/>
      <c r="N20" s="160"/>
      <c r="O20" s="160"/>
      <c r="P20" s="161">
        <f t="shared" si="0"/>
        <v>33000</v>
      </c>
      <c r="Q20" s="160"/>
      <c r="R20" s="161">
        <f t="shared" si="2"/>
        <v>33000</v>
      </c>
      <c r="S20" s="26">
        <f t="shared" si="1"/>
        <v>0.51981828967231447</v>
      </c>
      <c r="T20" s="253"/>
      <c r="U20" s="20"/>
    </row>
    <row r="21" spans="1:21" s="14" customFormat="1" ht="68.25" customHeight="1" x14ac:dyDescent="0.3">
      <c r="A21" s="27" t="str">
        <f>'Quadro Geral'!A19</f>
        <v>Comissão de Ensino</v>
      </c>
      <c r="B21" s="28" t="str">
        <f>'Quadro Geral'!B19</f>
        <v>A</v>
      </c>
      <c r="C21" s="29">
        <f>'Quadro Geral'!C19</f>
        <v>0</v>
      </c>
      <c r="D21" s="30" t="str">
        <f>'Quadro Geral'!D19</f>
        <v>Fomento ao aperfeiçoamento e à formação profissional</v>
      </c>
      <c r="E21" s="185">
        <f>'Quadro Geral'!J19</f>
        <v>44000</v>
      </c>
      <c r="F21" s="76"/>
      <c r="G21" s="163"/>
      <c r="H21" s="163">
        <v>2000</v>
      </c>
      <c r="I21" s="163"/>
      <c r="J21" s="163">
        <v>18000</v>
      </c>
      <c r="K21" s="163">
        <v>24000</v>
      </c>
      <c r="L21" s="160"/>
      <c r="M21" s="160"/>
      <c r="N21" s="160"/>
      <c r="O21" s="160"/>
      <c r="P21" s="161">
        <f t="shared" si="0"/>
        <v>44000</v>
      </c>
      <c r="Q21" s="160"/>
      <c r="R21" s="161">
        <f t="shared" si="2"/>
        <v>44000</v>
      </c>
      <c r="S21" s="26">
        <f t="shared" si="1"/>
        <v>0.69309105289641926</v>
      </c>
      <c r="T21" s="253"/>
      <c r="U21" s="20"/>
    </row>
    <row r="22" spans="1:21" s="14" customFormat="1" ht="90" customHeight="1" x14ac:dyDescent="0.3">
      <c r="A22" s="27" t="str">
        <f>'Quadro Geral'!A20</f>
        <v>Comissão Especial de Política Profissional</v>
      </c>
      <c r="B22" s="28" t="str">
        <f>'Quadro Geral'!B20</f>
        <v>A</v>
      </c>
      <c r="C22" s="29">
        <f>'Quadro Geral'!C20</f>
        <v>0</v>
      </c>
      <c r="D22" s="30" t="str">
        <f>'Quadro Geral'!D20</f>
        <v>Fomento a ações que buscam promover melhorias da prática profissional</v>
      </c>
      <c r="E22" s="185">
        <f>'Quadro Geral'!J20</f>
        <v>5000</v>
      </c>
      <c r="F22" s="76"/>
      <c r="G22" s="163"/>
      <c r="H22" s="163"/>
      <c r="I22" s="163"/>
      <c r="J22" s="163">
        <v>2500</v>
      </c>
      <c r="K22" s="163">
        <v>2500</v>
      </c>
      <c r="L22" s="160"/>
      <c r="M22" s="160"/>
      <c r="N22" s="160"/>
      <c r="O22" s="160"/>
      <c r="P22" s="161">
        <f t="shared" si="0"/>
        <v>5000</v>
      </c>
      <c r="Q22" s="160"/>
      <c r="R22" s="161">
        <f t="shared" si="2"/>
        <v>5000</v>
      </c>
      <c r="S22" s="26">
        <f t="shared" si="1"/>
        <v>7.8760346920047644E-2</v>
      </c>
      <c r="T22" s="253"/>
      <c r="U22" s="20"/>
    </row>
    <row r="23" spans="1:21" s="14" customFormat="1" ht="87" customHeight="1" x14ac:dyDescent="0.3">
      <c r="A23" s="27" t="str">
        <f>'Quadro Geral'!A21</f>
        <v>Comissão Especial Política Urbana</v>
      </c>
      <c r="B23" s="28" t="str">
        <f>'Quadro Geral'!B21</f>
        <v>A</v>
      </c>
      <c r="C23" s="29">
        <f>'Quadro Geral'!C21</f>
        <v>0</v>
      </c>
      <c r="D23" s="30" t="str">
        <f>'Quadro Geral'!D21</f>
        <v>Fomento a ações que buscam promover melhorias da política urbana estadual</v>
      </c>
      <c r="E23" s="185">
        <f>'Quadro Geral'!J21</f>
        <v>5000</v>
      </c>
      <c r="F23" s="76"/>
      <c r="G23" s="163"/>
      <c r="H23" s="163"/>
      <c r="I23" s="163"/>
      <c r="J23" s="163">
        <v>2500</v>
      </c>
      <c r="K23" s="163">
        <v>2500</v>
      </c>
      <c r="L23" s="160"/>
      <c r="M23" s="160"/>
      <c r="N23" s="160"/>
      <c r="O23" s="160"/>
      <c r="P23" s="161">
        <f t="shared" si="0"/>
        <v>5000</v>
      </c>
      <c r="Q23" s="160"/>
      <c r="R23" s="161">
        <f t="shared" si="2"/>
        <v>5000</v>
      </c>
      <c r="S23" s="26">
        <f t="shared" si="1"/>
        <v>7.8760346920047644E-2</v>
      </c>
      <c r="T23" s="253"/>
      <c r="U23" s="20"/>
    </row>
    <row r="24" spans="1:21" s="14" customFormat="1" ht="66" customHeight="1" x14ac:dyDescent="0.3">
      <c r="A24" s="27" t="str">
        <f>'Quadro Geral'!A22</f>
        <v>Plenária</v>
      </c>
      <c r="B24" s="28" t="str">
        <f>'Quadro Geral'!B22</f>
        <v>A</v>
      </c>
      <c r="C24" s="29">
        <f>'Quadro Geral'!C22</f>
        <v>0</v>
      </c>
      <c r="D24" s="30" t="str">
        <f>'Quadro Geral'!D22</f>
        <v>Operacionalização das reuniões institucionais regimentais</v>
      </c>
      <c r="E24" s="185">
        <f>'Quadro Geral'!J22</f>
        <v>90000</v>
      </c>
      <c r="F24" s="76"/>
      <c r="G24" s="160"/>
      <c r="H24" s="160"/>
      <c r="I24" s="160"/>
      <c r="J24" s="160">
        <v>70000</v>
      </c>
      <c r="K24" s="160">
        <v>20000</v>
      </c>
      <c r="L24" s="160"/>
      <c r="M24" s="160"/>
      <c r="N24" s="160"/>
      <c r="O24" s="160"/>
      <c r="P24" s="161">
        <f t="shared" si="0"/>
        <v>90000</v>
      </c>
      <c r="Q24" s="160"/>
      <c r="R24" s="161">
        <f t="shared" si="2"/>
        <v>90000</v>
      </c>
      <c r="S24" s="26">
        <f t="shared" si="1"/>
        <v>1.4176862445608576</v>
      </c>
      <c r="T24" s="253"/>
      <c r="U24" s="20"/>
    </row>
    <row r="25" spans="1:21" s="14" customFormat="1" ht="29.25" customHeight="1" x14ac:dyDescent="0.3">
      <c r="A25" s="27" t="str">
        <f>'Quadro Geral'!A23</f>
        <v>Presidência</v>
      </c>
      <c r="B25" s="28" t="str">
        <f>'Quadro Geral'!B23</f>
        <v>P</v>
      </c>
      <c r="C25" s="29">
        <f>'Quadro Geral'!C23</f>
        <v>0</v>
      </c>
      <c r="D25" s="30" t="str">
        <f>'Quadro Geral'!D23</f>
        <v>Dia do Arquiteto</v>
      </c>
      <c r="E25" s="185">
        <f>'Quadro Geral'!J23</f>
        <v>100000</v>
      </c>
      <c r="F25" s="76"/>
      <c r="G25" s="160"/>
      <c r="H25" s="160"/>
      <c r="I25" s="160"/>
      <c r="J25" s="160"/>
      <c r="K25" s="160"/>
      <c r="L25" s="160">
        <v>100000</v>
      </c>
      <c r="M25" s="160"/>
      <c r="N25" s="160"/>
      <c r="O25" s="160"/>
      <c r="P25" s="161">
        <f t="shared" si="0"/>
        <v>100000</v>
      </c>
      <c r="Q25" s="160"/>
      <c r="R25" s="161">
        <f t="shared" si="2"/>
        <v>100000</v>
      </c>
      <c r="S25" s="26">
        <f t="shared" si="1"/>
        <v>1.575206938400953</v>
      </c>
      <c r="T25" s="253"/>
      <c r="U25" s="20"/>
    </row>
    <row r="26" spans="1:21" s="14" customFormat="1" ht="47.25" customHeight="1" x14ac:dyDescent="0.3">
      <c r="A26" s="27" t="str">
        <f>'Quadro Geral'!A24</f>
        <v>Direção Geral</v>
      </c>
      <c r="B26" s="28" t="str">
        <f>'Quadro Geral'!B24</f>
        <v>P</v>
      </c>
      <c r="C26" s="29">
        <f>'Quadro Geral'!C24</f>
        <v>0</v>
      </c>
      <c r="D26" s="30" t="str">
        <f>'Quadro Geral'!D24</f>
        <v>APC - Aperfeiçoamento Profissional Continuado</v>
      </c>
      <c r="E26" s="185">
        <f>'Quadro Geral'!J24</f>
        <v>195000</v>
      </c>
      <c r="F26" s="76"/>
      <c r="G26" s="160"/>
      <c r="H26" s="160"/>
      <c r="I26" s="160"/>
      <c r="J26" s="160"/>
      <c r="K26" s="160"/>
      <c r="L26" s="160">
        <v>195000</v>
      </c>
      <c r="M26" s="160"/>
      <c r="N26" s="160"/>
      <c r="O26" s="160"/>
      <c r="P26" s="161">
        <f t="shared" si="0"/>
        <v>195000</v>
      </c>
      <c r="Q26" s="160"/>
      <c r="R26" s="161">
        <f t="shared" si="2"/>
        <v>195000</v>
      </c>
      <c r="S26" s="26">
        <f t="shared" si="1"/>
        <v>3.0716535298818579</v>
      </c>
      <c r="T26" s="253"/>
      <c r="U26" s="20"/>
    </row>
    <row r="27" spans="1:21" s="14" customFormat="1" ht="29.25" customHeight="1" x14ac:dyDescent="0.3">
      <c r="A27" s="27" t="str">
        <f>'Quadro Geral'!A25</f>
        <v>Presidência</v>
      </c>
      <c r="B27" s="28" t="str">
        <f>'Quadro Geral'!B25</f>
        <v>P</v>
      </c>
      <c r="C27" s="29">
        <f>'Quadro Geral'!C25</f>
        <v>0</v>
      </c>
      <c r="D27" s="30" t="str">
        <f>'Quadro Geral'!D25</f>
        <v>Patrocínio</v>
      </c>
      <c r="E27" s="185">
        <f>'Quadro Geral'!J25</f>
        <v>55000</v>
      </c>
      <c r="F27" s="76"/>
      <c r="G27" s="160"/>
      <c r="H27" s="160"/>
      <c r="I27" s="160"/>
      <c r="J27" s="160"/>
      <c r="K27" s="160"/>
      <c r="L27" s="160"/>
      <c r="M27" s="163">
        <v>55000</v>
      </c>
      <c r="N27" s="163"/>
      <c r="O27" s="163"/>
      <c r="P27" s="161">
        <f>SUM(G27:N27)</f>
        <v>55000</v>
      </c>
      <c r="Q27" s="160"/>
      <c r="R27" s="161">
        <f t="shared" si="2"/>
        <v>55000</v>
      </c>
      <c r="S27" s="26">
        <f t="shared" si="1"/>
        <v>0.86636381612052416</v>
      </c>
      <c r="T27" s="253"/>
      <c r="U27" s="20"/>
    </row>
    <row r="28" spans="1:21" s="14" customFormat="1" ht="43.5" customHeight="1" x14ac:dyDescent="0.3">
      <c r="A28" s="27" t="str">
        <f>'Quadro Geral'!A26</f>
        <v>Gerência Adm. Financeira</v>
      </c>
      <c r="B28" s="28" t="str">
        <f>'Quadro Geral'!B26</f>
        <v>A</v>
      </c>
      <c r="C28" s="29">
        <f>'Quadro Geral'!C26</f>
        <v>0</v>
      </c>
      <c r="D28" s="30" t="str">
        <f>'Quadro Geral'!D26</f>
        <v>Aporte ao Fundo de Apoio</v>
      </c>
      <c r="E28" s="185">
        <f>'Quadro Geral'!J26</f>
        <v>70882</v>
      </c>
      <c r="F28" s="76"/>
      <c r="G28" s="160"/>
      <c r="H28" s="160"/>
      <c r="I28" s="160"/>
      <c r="J28" s="160"/>
      <c r="K28" s="160"/>
      <c r="L28" s="160"/>
      <c r="M28" s="163">
        <v>70882</v>
      </c>
      <c r="N28" s="163"/>
      <c r="O28" s="163"/>
      <c r="P28" s="161">
        <f>SUM(G28:N28)</f>
        <v>70882</v>
      </c>
      <c r="Q28" s="160"/>
      <c r="R28" s="161">
        <f t="shared" si="2"/>
        <v>70882</v>
      </c>
      <c r="S28" s="26">
        <f t="shared" si="1"/>
        <v>1.1165381820773634</v>
      </c>
      <c r="T28" s="253"/>
      <c r="U28" s="20"/>
    </row>
    <row r="29" spans="1:21" s="14" customFormat="1" ht="41.25" customHeight="1" x14ac:dyDescent="0.3">
      <c r="A29" s="27" t="str">
        <f>'Quadro Geral'!A27</f>
        <v>Direção Geral</v>
      </c>
      <c r="B29" s="28" t="str">
        <f>'Quadro Geral'!B27</f>
        <v>P</v>
      </c>
      <c r="C29" s="29">
        <f>'Quadro Geral'!C27</f>
        <v>0</v>
      </c>
      <c r="D29" s="30" t="str">
        <f>'Quadro Geral'!D27</f>
        <v>Comunicação Institucional</v>
      </c>
      <c r="E29" s="185">
        <f>'Quadro Geral'!J27</f>
        <v>150000</v>
      </c>
      <c r="F29" s="76"/>
      <c r="G29" s="160"/>
      <c r="H29" s="163">
        <v>2000</v>
      </c>
      <c r="I29" s="163">
        <v>4000</v>
      </c>
      <c r="J29" s="163">
        <v>2000</v>
      </c>
      <c r="K29" s="163">
        <v>2000</v>
      </c>
      <c r="L29" s="163">
        <v>140000</v>
      </c>
      <c r="M29" s="160"/>
      <c r="N29" s="160"/>
      <c r="O29" s="160"/>
      <c r="P29" s="161">
        <f t="shared" si="0"/>
        <v>150000</v>
      </c>
      <c r="Q29" s="160"/>
      <c r="R29" s="161">
        <f t="shared" si="2"/>
        <v>150000</v>
      </c>
      <c r="S29" s="26">
        <f t="shared" si="1"/>
        <v>2.3628104076014291</v>
      </c>
      <c r="T29" s="253"/>
      <c r="U29" s="20"/>
    </row>
    <row r="30" spans="1:21" s="14" customFormat="1" ht="49.5" customHeight="1" x14ac:dyDescent="0.3">
      <c r="A30" s="27" t="str">
        <f>'Quadro Geral'!A28</f>
        <v>Direção Geral</v>
      </c>
      <c r="B30" s="28" t="str">
        <f>'Quadro Geral'!B28</f>
        <v>A</v>
      </c>
      <c r="C30" s="29">
        <f>'Quadro Geral'!C28</f>
        <v>0</v>
      </c>
      <c r="D30" s="30" t="str">
        <f>'Quadro Geral'!D28</f>
        <v>Programa de Capacitação dos Colaboradores</v>
      </c>
      <c r="E30" s="185">
        <f>'Quadro Geral'!J28</f>
        <v>33000</v>
      </c>
      <c r="F30" s="76"/>
      <c r="G30" s="160"/>
      <c r="H30" s="163">
        <v>4000</v>
      </c>
      <c r="I30" s="163"/>
      <c r="J30" s="163"/>
      <c r="K30" s="163">
        <v>6000</v>
      </c>
      <c r="L30" s="163">
        <v>23000</v>
      </c>
      <c r="M30" s="160"/>
      <c r="N30" s="160"/>
      <c r="O30" s="160"/>
      <c r="P30" s="161">
        <f t="shared" si="0"/>
        <v>33000</v>
      </c>
      <c r="Q30" s="160"/>
      <c r="R30" s="161">
        <f t="shared" si="2"/>
        <v>33000</v>
      </c>
      <c r="S30" s="26">
        <f t="shared" si="1"/>
        <v>0.51981828967231447</v>
      </c>
      <c r="T30" s="253"/>
      <c r="U30" s="20"/>
    </row>
    <row r="31" spans="1:21" s="14" customFormat="1" ht="63" customHeight="1" x14ac:dyDescent="0.3">
      <c r="A31" s="27" t="str">
        <f>'Quadro Geral'!A29</f>
        <v>Comissão de Assistência Técnica</v>
      </c>
      <c r="B31" s="28" t="str">
        <f>'Quadro Geral'!B29</f>
        <v>P</v>
      </c>
      <c r="C31" s="29">
        <f>'Quadro Geral'!C29</f>
        <v>0</v>
      </c>
      <c r="D31" s="30" t="str">
        <f>'Quadro Geral'!D29</f>
        <v>Programa de Assistência Técnica</v>
      </c>
      <c r="E31" s="185">
        <f>'Quadro Geral'!J29</f>
        <v>76000</v>
      </c>
      <c r="F31" s="76"/>
      <c r="G31" s="160"/>
      <c r="H31" s="163">
        <v>2500</v>
      </c>
      <c r="I31" s="163"/>
      <c r="J31" s="163"/>
      <c r="K31" s="163">
        <v>2500</v>
      </c>
      <c r="L31" s="163">
        <v>71000</v>
      </c>
      <c r="M31" s="160"/>
      <c r="N31" s="160"/>
      <c r="O31" s="160"/>
      <c r="P31" s="161">
        <f t="shared" si="0"/>
        <v>76000</v>
      </c>
      <c r="Q31" s="160"/>
      <c r="R31" s="161">
        <f t="shared" si="2"/>
        <v>76000</v>
      </c>
      <c r="S31" s="26">
        <f t="shared" si="1"/>
        <v>1.1971572731847242</v>
      </c>
      <c r="T31" s="253"/>
      <c r="U31" s="20"/>
    </row>
    <row r="32" spans="1:21" s="14" customFormat="1" ht="63.75" customHeight="1" x14ac:dyDescent="0.3">
      <c r="A32" s="27" t="str">
        <f>'Quadro Geral'!A30</f>
        <v>Gerência de Atendimento</v>
      </c>
      <c r="B32" s="28" t="str">
        <f>'Quadro Geral'!B30</f>
        <v>A</v>
      </c>
      <c r="C32" s="29">
        <f>'Quadro Geral'!C30</f>
        <v>0</v>
      </c>
      <c r="D32" s="30" t="str">
        <f>'Quadro Geral'!D30</f>
        <v>Atendimento da Sociedade e arquitetos e urbanistas</v>
      </c>
      <c r="E32" s="185">
        <f>'Quadro Geral'!J30</f>
        <v>296794.26</v>
      </c>
      <c r="F32" s="76"/>
      <c r="G32" s="160">
        <v>149794.26</v>
      </c>
      <c r="H32" s="163">
        <v>2500</v>
      </c>
      <c r="I32" s="163"/>
      <c r="J32" s="163"/>
      <c r="K32" s="163">
        <v>2500</v>
      </c>
      <c r="L32" s="163">
        <v>142000</v>
      </c>
      <c r="M32" s="160"/>
      <c r="N32" s="160"/>
      <c r="O32" s="160"/>
      <c r="P32" s="161">
        <f t="shared" si="0"/>
        <v>296794.26</v>
      </c>
      <c r="Q32" s="160"/>
      <c r="R32" s="161">
        <f t="shared" si="2"/>
        <v>296794.26</v>
      </c>
      <c r="S32" s="26">
        <f t="shared" si="1"/>
        <v>4.6751237762957647</v>
      </c>
      <c r="T32" s="253"/>
      <c r="U32" s="20"/>
    </row>
    <row r="33" spans="1:21" s="14" customFormat="1" ht="25.5" customHeight="1" x14ac:dyDescent="0.3">
      <c r="A33" s="27" t="str">
        <f>'Quadro Geral'!A31</f>
        <v>Presidência</v>
      </c>
      <c r="B33" s="28" t="str">
        <f>'Quadro Geral'!B31</f>
        <v>P</v>
      </c>
      <c r="C33" s="29">
        <f>'Quadro Geral'!C31</f>
        <v>0</v>
      </c>
      <c r="D33" s="30" t="str">
        <f>'Quadro Geral'!D31</f>
        <v>Reforma sede CAU/BA</v>
      </c>
      <c r="E33" s="185">
        <f>'Quadro Geral'!J31</f>
        <v>400000</v>
      </c>
      <c r="F33" s="76"/>
      <c r="G33" s="160"/>
      <c r="H33" s="163"/>
      <c r="I33" s="163"/>
      <c r="J33" s="163"/>
      <c r="K33" s="163"/>
      <c r="L33" s="163"/>
      <c r="M33" s="160"/>
      <c r="N33" s="160"/>
      <c r="O33" s="160"/>
      <c r="P33" s="161">
        <f t="shared" si="0"/>
        <v>0</v>
      </c>
      <c r="Q33" s="160">
        <v>400000</v>
      </c>
      <c r="R33" s="161">
        <f t="shared" si="2"/>
        <v>400000</v>
      </c>
      <c r="S33" s="26">
        <f t="shared" si="1"/>
        <v>6.3008277536038122</v>
      </c>
      <c r="T33" s="253"/>
      <c r="U33" s="20"/>
    </row>
    <row r="34" spans="1:21" s="14" customFormat="1" ht="45.75" customHeight="1" x14ac:dyDescent="0.3">
      <c r="A34" s="27" t="str">
        <f>'Quadro Geral'!A32</f>
        <v>Gerência Adm. Financeira</v>
      </c>
      <c r="B34" s="28" t="str">
        <f>'Quadro Geral'!B32</f>
        <v>P</v>
      </c>
      <c r="C34" s="29">
        <f>'Quadro Geral'!C32</f>
        <v>0</v>
      </c>
      <c r="D34" s="30" t="str">
        <f>'Quadro Geral'!D32</f>
        <v>Aquisição de Equipamentos</v>
      </c>
      <c r="E34" s="185">
        <f>'Quadro Geral'!J32</f>
        <v>160000</v>
      </c>
      <c r="F34" s="76"/>
      <c r="G34" s="160"/>
      <c r="H34" s="163"/>
      <c r="I34" s="163"/>
      <c r="J34" s="163"/>
      <c r="K34" s="163"/>
      <c r="L34" s="163"/>
      <c r="M34" s="160"/>
      <c r="N34" s="160"/>
      <c r="O34" s="160"/>
      <c r="P34" s="161">
        <f t="shared" si="0"/>
        <v>0</v>
      </c>
      <c r="Q34" s="160">
        <v>160000</v>
      </c>
      <c r="R34" s="161">
        <f t="shared" si="2"/>
        <v>160000</v>
      </c>
      <c r="S34" s="26">
        <f t="shared" si="1"/>
        <v>2.5203311014415246</v>
      </c>
      <c r="T34" s="253"/>
      <c r="U34" s="20"/>
    </row>
    <row r="35" spans="1:21" s="14" customFormat="1" ht="45" customHeight="1" x14ac:dyDescent="0.3">
      <c r="A35" s="27" t="str">
        <f>'Quadro Geral'!A33</f>
        <v>Gerência Adm. Financeira</v>
      </c>
      <c r="B35" s="28" t="str">
        <f>'Quadro Geral'!B33</f>
        <v>A</v>
      </c>
      <c r="C35" s="29">
        <f>'Quadro Geral'!C33</f>
        <v>0</v>
      </c>
      <c r="D35" s="30" t="str">
        <f>'Quadro Geral'!D33</f>
        <v>CSC -Fiscalização</v>
      </c>
      <c r="E35" s="185">
        <f>'Quadro Geral'!J33</f>
        <v>179668.62</v>
      </c>
      <c r="F35" s="76"/>
      <c r="G35" s="160"/>
      <c r="H35" s="163"/>
      <c r="I35" s="163"/>
      <c r="J35" s="163"/>
      <c r="K35" s="163"/>
      <c r="L35" s="163"/>
      <c r="M35" s="163">
        <v>179668.62</v>
      </c>
      <c r="N35" s="163"/>
      <c r="O35" s="163"/>
      <c r="P35" s="161">
        <f>SUM(G35:N35)</f>
        <v>179668.62</v>
      </c>
      <c r="Q35" s="160"/>
      <c r="R35" s="161">
        <f t="shared" si="2"/>
        <v>179668.62</v>
      </c>
      <c r="S35" s="26">
        <f t="shared" si="1"/>
        <v>2.8301525683692423</v>
      </c>
      <c r="T35" s="253"/>
      <c r="U35" s="187"/>
    </row>
    <row r="36" spans="1:21" s="14" customFormat="1" ht="48" customHeight="1" x14ac:dyDescent="0.3">
      <c r="A36" s="27" t="str">
        <f>'Quadro Geral'!A34</f>
        <v>Gerência Adm. Financeira</v>
      </c>
      <c r="B36" s="28" t="str">
        <f>'Quadro Geral'!B34</f>
        <v>A</v>
      </c>
      <c r="C36" s="29">
        <f>'Quadro Geral'!C34</f>
        <v>0</v>
      </c>
      <c r="D36" s="30" t="str">
        <f>'Quadro Geral'!D34</f>
        <v>CSC- Atendimento</v>
      </c>
      <c r="E36" s="185">
        <f>'Quadro Geral'!J34</f>
        <v>35503.379999999997</v>
      </c>
      <c r="F36" s="76"/>
      <c r="G36" s="160"/>
      <c r="H36" s="163"/>
      <c r="I36" s="163"/>
      <c r="J36" s="163"/>
      <c r="K36" s="163"/>
      <c r="L36" s="163"/>
      <c r="M36" s="163">
        <v>35503.379999999997</v>
      </c>
      <c r="N36" s="163"/>
      <c r="O36" s="163"/>
      <c r="P36" s="161">
        <f>SUM(G36:N36)</f>
        <v>35503.379999999997</v>
      </c>
      <c r="Q36" s="160"/>
      <c r="R36" s="161">
        <f t="shared" si="2"/>
        <v>35503.379999999997</v>
      </c>
      <c r="S36" s="26">
        <f t="shared" si="1"/>
        <v>0.55925170512685618</v>
      </c>
      <c r="T36" s="253"/>
      <c r="U36" s="187"/>
    </row>
    <row r="37" spans="1:21" s="14" customFormat="1" ht="45" customHeight="1" x14ac:dyDescent="0.3">
      <c r="A37" s="27" t="str">
        <f>'Quadro Geral'!A35</f>
        <v>Gerência de Fiscalização</v>
      </c>
      <c r="B37" s="28" t="str">
        <f>'Quadro Geral'!B35</f>
        <v>A</v>
      </c>
      <c r="C37" s="29">
        <f>'Quadro Geral'!C35</f>
        <v>0</v>
      </c>
      <c r="D37" s="30" t="str">
        <f>'Quadro Geral'!D35</f>
        <v>Plano de Fiscalização</v>
      </c>
      <c r="E37" s="185">
        <f>'Quadro Geral'!J35</f>
        <v>371331.61</v>
      </c>
      <c r="F37" s="76"/>
      <c r="G37" s="160">
        <v>341331.61</v>
      </c>
      <c r="H37" s="163">
        <v>10000</v>
      </c>
      <c r="I37" s="163"/>
      <c r="J37" s="163"/>
      <c r="K37" s="163">
        <v>15000</v>
      </c>
      <c r="L37" s="163">
        <v>5000</v>
      </c>
      <c r="M37" s="160"/>
      <c r="N37" s="160"/>
      <c r="O37" s="160"/>
      <c r="P37" s="161">
        <f t="shared" si="0"/>
        <v>371331.61</v>
      </c>
      <c r="Q37" s="160"/>
      <c r="R37" s="161">
        <f t="shared" si="2"/>
        <v>371331.61</v>
      </c>
      <c r="S37" s="26">
        <f t="shared" si="1"/>
        <v>5.8492412851959665</v>
      </c>
      <c r="T37" s="253"/>
      <c r="U37" s="20"/>
    </row>
    <row r="38" spans="1:21" s="14" customFormat="1" ht="29.1" customHeight="1" x14ac:dyDescent="0.3">
      <c r="A38" s="27" t="str">
        <f>'Quadro Geral'!A36</f>
        <v>Plenária</v>
      </c>
      <c r="B38" s="28" t="str">
        <f>'Quadro Geral'!B36</f>
        <v>A</v>
      </c>
      <c r="C38" s="29">
        <f>'Quadro Geral'!C36</f>
        <v>0</v>
      </c>
      <c r="D38" s="30" t="str">
        <f>'Quadro Geral'!D36</f>
        <v>Reserva de Contingência</v>
      </c>
      <c r="E38" s="185">
        <f>'Quadro Geral'!J36</f>
        <v>10000</v>
      </c>
      <c r="F38" s="76"/>
      <c r="G38" s="160"/>
      <c r="H38" s="160"/>
      <c r="I38" s="160"/>
      <c r="J38" s="160"/>
      <c r="K38" s="160"/>
      <c r="L38" s="160"/>
      <c r="M38" s="160"/>
      <c r="N38" s="160">
        <v>10000</v>
      </c>
      <c r="O38" s="160"/>
      <c r="P38" s="161">
        <f t="shared" si="0"/>
        <v>10000</v>
      </c>
      <c r="Q38" s="160"/>
      <c r="R38" s="161">
        <f t="shared" si="2"/>
        <v>10000</v>
      </c>
      <c r="S38" s="26">
        <f t="shared" si="1"/>
        <v>0.15752069384009529</v>
      </c>
      <c r="T38" s="253"/>
      <c r="U38" s="20"/>
    </row>
    <row r="39" spans="1:21" s="14" customFormat="1" ht="29.1" customHeight="1" x14ac:dyDescent="0.3">
      <c r="A39" s="27" t="str">
        <f>'Quadro Geral'!A37</f>
        <v>Presidência</v>
      </c>
      <c r="B39" s="28" t="str">
        <f>'Quadro Geral'!B37</f>
        <v>P</v>
      </c>
      <c r="C39" s="29">
        <f>'Quadro Geral'!C37</f>
        <v>0</v>
      </c>
      <c r="D39" s="30" t="str">
        <f>'Quadro Geral'!D37</f>
        <v>Aquisição sede CAU/BA</v>
      </c>
      <c r="E39" s="185">
        <f>'Quadro Geral'!J37</f>
        <v>2000000</v>
      </c>
      <c r="F39" s="76"/>
      <c r="G39" s="160"/>
      <c r="H39" s="160"/>
      <c r="I39" s="160"/>
      <c r="J39" s="160"/>
      <c r="K39" s="160"/>
      <c r="L39" s="160"/>
      <c r="M39" s="160"/>
      <c r="N39" s="160"/>
      <c r="O39" s="160"/>
      <c r="P39" s="161">
        <f t="shared" si="0"/>
        <v>0</v>
      </c>
      <c r="Q39" s="160">
        <v>2000000</v>
      </c>
      <c r="R39" s="161">
        <f t="shared" si="2"/>
        <v>2000000</v>
      </c>
      <c r="S39" s="26">
        <f t="shared" si="1"/>
        <v>31.504138768019057</v>
      </c>
      <c r="T39" s="253"/>
      <c r="U39" s="20"/>
    </row>
    <row r="40" spans="1:21" s="14" customFormat="1" ht="29.1" customHeight="1" x14ac:dyDescent="0.3">
      <c r="A40" s="27" t="str">
        <f>'Quadro Geral'!A39</f>
        <v>Presidencia</v>
      </c>
      <c r="B40" s="28" t="str">
        <f>'Quadro Geral'!B39</f>
        <v>P</v>
      </c>
      <c r="C40" s="29">
        <f>'Quadro Geral'!C39</f>
        <v>0</v>
      </c>
      <c r="D40" s="30" t="str">
        <f>'Quadro Geral'!D39</f>
        <v>Eleições</v>
      </c>
      <c r="E40" s="185">
        <f>'Quadro Geral'!J39</f>
        <v>10000</v>
      </c>
      <c r="F40" s="76"/>
      <c r="G40" s="160"/>
      <c r="H40" s="160"/>
      <c r="I40" s="160"/>
      <c r="J40" s="160">
        <v>3000</v>
      </c>
      <c r="K40" s="160">
        <v>7000</v>
      </c>
      <c r="L40" s="160"/>
      <c r="M40" s="160"/>
      <c r="N40" s="160"/>
      <c r="O40" s="160"/>
      <c r="P40" s="161">
        <f t="shared" si="0"/>
        <v>10000</v>
      </c>
      <c r="Q40" s="160"/>
      <c r="R40" s="161">
        <f t="shared" si="2"/>
        <v>10000</v>
      </c>
      <c r="S40" s="26">
        <f t="shared" si="1"/>
        <v>0.15752069384009529</v>
      </c>
      <c r="T40" s="253"/>
      <c r="U40" s="20"/>
    </row>
    <row r="41" spans="1:21" s="14" customFormat="1" ht="29.1" customHeight="1" x14ac:dyDescent="0.3">
      <c r="A41" s="27" t="str">
        <f>'Quadro Geral'!A40</f>
        <v>Presidência</v>
      </c>
      <c r="B41" s="28" t="str">
        <f>'Quadro Geral'!B40</f>
        <v>P</v>
      </c>
      <c r="C41" s="29">
        <f>'Quadro Geral'!C40</f>
        <v>0</v>
      </c>
      <c r="D41" s="30" t="str">
        <f>'Quadro Geral'!D40</f>
        <v>Concurso Público</v>
      </c>
      <c r="E41" s="185">
        <f>'Quadro Geral'!J40</f>
        <v>15000</v>
      </c>
      <c r="F41" s="76"/>
      <c r="G41" s="160"/>
      <c r="H41" s="160"/>
      <c r="I41" s="160"/>
      <c r="J41" s="160">
        <v>5000</v>
      </c>
      <c r="K41" s="160"/>
      <c r="L41" s="160">
        <v>10000</v>
      </c>
      <c r="M41" s="160"/>
      <c r="N41" s="160"/>
      <c r="O41" s="160"/>
      <c r="P41" s="161">
        <f t="shared" si="0"/>
        <v>15000</v>
      </c>
      <c r="Q41" s="160"/>
      <c r="R41" s="161">
        <f t="shared" si="2"/>
        <v>15000</v>
      </c>
      <c r="S41" s="26">
        <f t="shared" si="1"/>
        <v>0.23628104076014295</v>
      </c>
      <c r="T41" s="253"/>
      <c r="U41" s="20"/>
    </row>
    <row r="42" spans="1:21" s="22" customFormat="1" ht="18.75" x14ac:dyDescent="0.3">
      <c r="A42" s="430" t="s">
        <v>53</v>
      </c>
      <c r="B42" s="430"/>
      <c r="C42" s="430"/>
      <c r="D42" s="430"/>
      <c r="E42" s="186">
        <f>SUM(E11:E41)</f>
        <v>6348372.2400000002</v>
      </c>
      <c r="F42" s="77"/>
      <c r="G42" s="21">
        <f t="shared" ref="G42:S42" si="3">SUM(G11:G41)</f>
        <v>1618009.2400000002</v>
      </c>
      <c r="H42" s="21">
        <f t="shared" si="3"/>
        <v>49000</v>
      </c>
      <c r="I42" s="21">
        <f t="shared" si="3"/>
        <v>32500</v>
      </c>
      <c r="J42" s="21">
        <f t="shared" si="3"/>
        <v>260000</v>
      </c>
      <c r="K42" s="21">
        <f t="shared" si="3"/>
        <v>206387</v>
      </c>
      <c r="L42" s="21">
        <f t="shared" si="3"/>
        <v>1198992</v>
      </c>
      <c r="M42" s="21">
        <f t="shared" si="3"/>
        <v>341054</v>
      </c>
      <c r="N42" s="21">
        <f t="shared" si="3"/>
        <v>10000</v>
      </c>
      <c r="O42" s="21">
        <f t="shared" si="3"/>
        <v>72430</v>
      </c>
      <c r="P42" s="188">
        <f t="shared" si="3"/>
        <v>3788372.2399999998</v>
      </c>
      <c r="Q42" s="21">
        <f t="shared" si="3"/>
        <v>2560000</v>
      </c>
      <c r="R42" s="188">
        <f t="shared" si="3"/>
        <v>6348372.2400000002</v>
      </c>
      <c r="S42" s="431">
        <f t="shared" si="3"/>
        <v>100.00000000000001</v>
      </c>
      <c r="T42" s="253"/>
      <c r="U42" s="20"/>
    </row>
    <row r="43" spans="1:21" s="22" customFormat="1" ht="18.75" x14ac:dyDescent="0.3">
      <c r="A43" s="430" t="s">
        <v>49</v>
      </c>
      <c r="B43" s="430"/>
      <c r="C43" s="430"/>
      <c r="D43" s="430"/>
      <c r="E43" s="430"/>
      <c r="F43" s="78"/>
      <c r="G43" s="23">
        <f>IFERROR(G42/$R42*100,0)</f>
        <v>25.486993812448532</v>
      </c>
      <c r="H43" s="23">
        <f t="shared" ref="H43:R43" si="4">IFERROR(H42/$R42*100,0)</f>
        <v>0.771851399816467</v>
      </c>
      <c r="I43" s="23">
        <f t="shared" si="4"/>
        <v>0.51194225498030976</v>
      </c>
      <c r="J43" s="23">
        <f t="shared" si="4"/>
        <v>4.0955380398424781</v>
      </c>
      <c r="K43" s="23">
        <f t="shared" si="4"/>
        <v>3.2510223439575747</v>
      </c>
      <c r="L43" s="23">
        <f t="shared" si="4"/>
        <v>18.886605174872354</v>
      </c>
      <c r="M43" s="23">
        <f t="shared" si="4"/>
        <v>5.3723062716939864</v>
      </c>
      <c r="N43" s="23">
        <f t="shared" si="4"/>
        <v>0.15752069384009529</v>
      </c>
      <c r="O43" s="23">
        <f t="shared" si="4"/>
        <v>1.1409223854838102</v>
      </c>
      <c r="P43" s="23">
        <f t="shared" si="4"/>
        <v>59.674702376935599</v>
      </c>
      <c r="Q43" s="23">
        <f t="shared" si="4"/>
        <v>40.325297623064394</v>
      </c>
      <c r="R43" s="23">
        <f t="shared" si="4"/>
        <v>100</v>
      </c>
      <c r="S43" s="431"/>
      <c r="T43" s="205"/>
      <c r="U43" s="20"/>
    </row>
    <row r="44" spans="1:21" s="24" customFormat="1" ht="18.75" x14ac:dyDescent="0.3">
      <c r="A44" s="432" t="s">
        <v>249</v>
      </c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206"/>
      <c r="U44" s="20"/>
    </row>
    <row r="45" spans="1:21" s="24" customFormat="1" ht="69.75" customHeight="1" x14ac:dyDescent="0.3">
      <c r="A45" s="251"/>
      <c r="B45" s="251"/>
      <c r="C45" s="251"/>
      <c r="D45" s="251"/>
      <c r="E45" s="252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2"/>
      <c r="S45" s="251"/>
      <c r="T45" s="206"/>
      <c r="U45" s="20"/>
    </row>
    <row r="46" spans="1:21" s="24" customFormat="1" ht="18.75" x14ac:dyDescent="0.3">
      <c r="A46" s="413" t="s">
        <v>245</v>
      </c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5"/>
      <c r="T46" s="206"/>
      <c r="U46" s="20"/>
    </row>
    <row r="47" spans="1:21" s="24" customFormat="1" ht="27.75" customHeight="1" x14ac:dyDescent="0.25">
      <c r="A47" s="416" t="s">
        <v>246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8"/>
      <c r="T47" s="206"/>
    </row>
    <row r="48" spans="1:21" s="24" customFormat="1" ht="36" customHeight="1" x14ac:dyDescent="0.25">
      <c r="A48" s="419"/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1"/>
      <c r="T48" s="206"/>
    </row>
    <row r="49" spans="1:20" s="24" customFormat="1" ht="27.75" customHeight="1" x14ac:dyDescent="0.25">
      <c r="A49" s="419"/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1"/>
      <c r="T49" s="206"/>
    </row>
    <row r="50" spans="1:20" s="24" customFormat="1" ht="27.75" customHeight="1" x14ac:dyDescent="0.25">
      <c r="A50" s="419"/>
      <c r="B50" s="420"/>
      <c r="C50" s="420"/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1"/>
      <c r="T50" s="206"/>
    </row>
    <row r="51" spans="1:20" s="24" customFormat="1" ht="27.75" customHeight="1" x14ac:dyDescent="0.25">
      <c r="A51" s="419"/>
      <c r="B51" s="420"/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1"/>
      <c r="T51" s="206"/>
    </row>
    <row r="52" spans="1:20" s="24" customFormat="1" ht="27.75" customHeight="1" x14ac:dyDescent="0.25">
      <c r="A52" s="419"/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1"/>
      <c r="T52" s="206"/>
    </row>
    <row r="53" spans="1:20" s="24" customFormat="1" ht="27.75" customHeight="1" x14ac:dyDescent="0.25">
      <c r="A53" s="419"/>
      <c r="B53" s="420"/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1"/>
      <c r="T53" s="206"/>
    </row>
    <row r="54" spans="1:20" s="25" customFormat="1" ht="27.75" customHeight="1" x14ac:dyDescent="0.25">
      <c r="A54" s="419"/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1"/>
      <c r="T54" s="207"/>
    </row>
    <row r="55" spans="1:20" ht="27.75" customHeight="1" x14ac:dyDescent="0.25">
      <c r="A55" s="419"/>
      <c r="B55" s="420"/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1"/>
    </row>
    <row r="56" spans="1:20" ht="27.75" customHeight="1" x14ac:dyDescent="0.25">
      <c r="A56" s="422"/>
      <c r="B56" s="423"/>
      <c r="C56" s="423"/>
      <c r="D56" s="423"/>
      <c r="E56" s="423"/>
      <c r="F56" s="423"/>
      <c r="G56" s="423"/>
      <c r="H56" s="423"/>
      <c r="I56" s="423"/>
      <c r="J56" s="423"/>
      <c r="K56" s="423"/>
      <c r="L56" s="423"/>
      <c r="M56" s="423"/>
      <c r="N56" s="423"/>
      <c r="O56" s="423"/>
      <c r="P56" s="423"/>
      <c r="Q56" s="423"/>
      <c r="R56" s="423"/>
      <c r="S56" s="424"/>
    </row>
  </sheetData>
  <mergeCells count="24">
    <mergeCell ref="A5:S5"/>
    <mergeCell ref="I9:I10"/>
    <mergeCell ref="O9:O10"/>
    <mergeCell ref="P9:P10"/>
    <mergeCell ref="Q9:Q10"/>
    <mergeCell ref="R9:R10"/>
    <mergeCell ref="A9:A10"/>
    <mergeCell ref="B9:B10"/>
    <mergeCell ref="C9:C10"/>
    <mergeCell ref="D9:D10"/>
    <mergeCell ref="E9:E10"/>
    <mergeCell ref="G9:H9"/>
    <mergeCell ref="A6:S6"/>
    <mergeCell ref="S9:S10"/>
    <mergeCell ref="A46:S46"/>
    <mergeCell ref="A47:S56"/>
    <mergeCell ref="U10:AC10"/>
    <mergeCell ref="J9:L9"/>
    <mergeCell ref="M9:M10"/>
    <mergeCell ref="N9:N10"/>
    <mergeCell ref="A42:D42"/>
    <mergeCell ref="S42:S43"/>
    <mergeCell ref="A43:E43"/>
    <mergeCell ref="A44:S44"/>
  </mergeCells>
  <pageMargins left="0.51181102362204722" right="0.51181102362204722" top="0.78740157480314965" bottom="0.78740157480314965" header="0.31496062992125984" footer="0.31496062992125984"/>
  <pageSetup scale="4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G1" zoomScale="50" zoomScaleNormal="50" workbookViewId="0">
      <selection activeCell="Q16" sqref="Q16"/>
    </sheetView>
  </sheetViews>
  <sheetFormatPr defaultRowHeight="26.25" x14ac:dyDescent="0.4"/>
  <cols>
    <col min="1" max="1" width="9.140625" style="120"/>
    <col min="2" max="2" width="94.85546875" style="120" bestFit="1" customWidth="1"/>
    <col min="3" max="4" width="9.140625" style="120"/>
    <col min="5" max="5" width="39.5703125" style="120" customWidth="1"/>
    <col min="6" max="6" width="59.5703125" style="120" customWidth="1"/>
    <col min="7" max="13" width="9.140625" style="120"/>
    <col min="14" max="14" width="97.28515625" style="120" customWidth="1"/>
    <col min="15" max="16" width="9.140625" style="120"/>
    <col min="17" max="17" width="132.85546875" style="120" bestFit="1" customWidth="1"/>
    <col min="18" max="16384" width="9.140625" style="120"/>
  </cols>
  <sheetData>
    <row r="1" spans="1:17" x14ac:dyDescent="0.4">
      <c r="A1" s="140"/>
      <c r="B1" s="146" t="s">
        <v>184</v>
      </c>
      <c r="C1" s="140"/>
      <c r="D1" s="140"/>
      <c r="E1" s="140"/>
      <c r="F1" s="220" t="s">
        <v>76</v>
      </c>
      <c r="G1" s="140"/>
      <c r="H1" s="140"/>
      <c r="I1" s="140"/>
      <c r="N1" s="221" t="s">
        <v>368</v>
      </c>
      <c r="Q1" s="120" t="s">
        <v>27</v>
      </c>
    </row>
    <row r="2" spans="1:17" x14ac:dyDescent="0.4">
      <c r="A2" s="140"/>
      <c r="B2" s="146" t="s">
        <v>192</v>
      </c>
      <c r="C2" s="140"/>
      <c r="D2" s="140"/>
      <c r="E2" s="140"/>
      <c r="F2" s="220" t="s">
        <v>50</v>
      </c>
      <c r="G2" s="140"/>
      <c r="H2" s="140"/>
      <c r="I2" s="140"/>
      <c r="N2" s="221" t="s">
        <v>369</v>
      </c>
      <c r="Q2" s="120" t="s">
        <v>370</v>
      </c>
    </row>
    <row r="3" spans="1:17" x14ac:dyDescent="0.4">
      <c r="A3" s="140"/>
      <c r="B3" s="146" t="s">
        <v>371</v>
      </c>
      <c r="C3" s="140"/>
      <c r="D3" s="140"/>
      <c r="E3" s="140"/>
      <c r="F3" s="442" t="s">
        <v>45</v>
      </c>
      <c r="G3" s="140"/>
      <c r="H3" s="140"/>
      <c r="I3" s="140"/>
      <c r="N3" s="221" t="s">
        <v>220</v>
      </c>
      <c r="Q3" s="120" t="s">
        <v>28</v>
      </c>
    </row>
    <row r="4" spans="1:17" x14ac:dyDescent="0.4">
      <c r="A4" s="140"/>
      <c r="B4" s="146" t="s">
        <v>367</v>
      </c>
      <c r="C4" s="140"/>
      <c r="D4" s="140"/>
      <c r="E4" s="140"/>
      <c r="F4" s="442"/>
      <c r="G4" s="140"/>
      <c r="H4" s="140"/>
      <c r="I4" s="140"/>
      <c r="N4" s="221" t="s">
        <v>221</v>
      </c>
      <c r="Q4" s="120" t="s">
        <v>218</v>
      </c>
    </row>
    <row r="5" spans="1:17" x14ac:dyDescent="0.4">
      <c r="A5" s="140"/>
      <c r="B5" s="146" t="s">
        <v>193</v>
      </c>
      <c r="C5" s="140"/>
      <c r="D5" s="140"/>
      <c r="E5" s="140"/>
      <c r="F5" s="222" t="s">
        <v>226</v>
      </c>
      <c r="G5" s="222"/>
      <c r="H5" s="222"/>
      <c r="I5" s="222"/>
      <c r="J5" s="222"/>
      <c r="N5" s="223" t="s">
        <v>372</v>
      </c>
      <c r="Q5" s="120" t="s">
        <v>30</v>
      </c>
    </row>
    <row r="6" spans="1:17" x14ac:dyDescent="0.4">
      <c r="A6" s="140"/>
      <c r="B6" s="146" t="s">
        <v>185</v>
      </c>
      <c r="C6" s="140"/>
      <c r="D6" s="140"/>
      <c r="E6" s="140"/>
      <c r="F6" s="222" t="s">
        <v>227</v>
      </c>
      <c r="G6" s="140"/>
      <c r="H6" s="140"/>
      <c r="I6" s="140"/>
      <c r="N6" s="223" t="s">
        <v>373</v>
      </c>
      <c r="Q6" s="120" t="s">
        <v>224</v>
      </c>
    </row>
    <row r="7" spans="1:17" x14ac:dyDescent="0.4">
      <c r="A7" s="140"/>
      <c r="B7" s="146" t="s">
        <v>194</v>
      </c>
      <c r="C7" s="140"/>
      <c r="D7" s="140"/>
      <c r="E7" s="140"/>
      <c r="F7" s="222" t="s">
        <v>228</v>
      </c>
      <c r="G7" s="140"/>
      <c r="H7" s="140"/>
      <c r="I7" s="140"/>
      <c r="N7" s="223" t="s">
        <v>374</v>
      </c>
      <c r="Q7" s="120" t="s">
        <v>243</v>
      </c>
    </row>
    <row r="8" spans="1:17" x14ac:dyDescent="0.4">
      <c r="A8" s="140"/>
      <c r="B8" s="146" t="s">
        <v>217</v>
      </c>
      <c r="C8" s="140"/>
      <c r="D8" s="140"/>
      <c r="E8" s="140"/>
      <c r="F8" s="222" t="s">
        <v>375</v>
      </c>
      <c r="G8" s="140"/>
      <c r="H8" s="140"/>
      <c r="I8" s="140"/>
      <c r="N8" s="221" t="s">
        <v>376</v>
      </c>
      <c r="Q8" s="120" t="s">
        <v>222</v>
      </c>
    </row>
    <row r="9" spans="1:17" x14ac:dyDescent="0.4">
      <c r="A9" s="140"/>
      <c r="B9" s="146" t="s">
        <v>186</v>
      </c>
      <c r="C9" s="140"/>
      <c r="D9" s="140"/>
      <c r="E9" s="140"/>
      <c r="F9" s="222" t="s">
        <v>229</v>
      </c>
      <c r="G9" s="140"/>
      <c r="H9" s="140"/>
      <c r="I9" s="140"/>
      <c r="N9" s="221" t="s">
        <v>377</v>
      </c>
      <c r="Q9" s="120" t="s">
        <v>32</v>
      </c>
    </row>
    <row r="10" spans="1:17" x14ac:dyDescent="0.4">
      <c r="A10" s="140"/>
      <c r="B10" s="146" t="s">
        <v>195</v>
      </c>
      <c r="C10" s="140"/>
      <c r="D10" s="140"/>
      <c r="E10" s="140"/>
      <c r="F10" s="224" t="s">
        <v>244</v>
      </c>
      <c r="G10" s="140"/>
      <c r="H10" s="140"/>
      <c r="I10" s="140"/>
      <c r="N10" s="223" t="s">
        <v>378</v>
      </c>
      <c r="Q10" s="120" t="s">
        <v>33</v>
      </c>
    </row>
    <row r="11" spans="1:17" x14ac:dyDescent="0.4">
      <c r="A11" s="140"/>
      <c r="B11" s="146" t="s">
        <v>187</v>
      </c>
      <c r="C11" s="140"/>
      <c r="D11" s="140"/>
      <c r="E11" s="140"/>
      <c r="F11" s="140" t="s">
        <v>47</v>
      </c>
      <c r="G11" s="140"/>
      <c r="H11" s="140"/>
      <c r="I11" s="140"/>
      <c r="N11" s="221" t="s">
        <v>223</v>
      </c>
      <c r="Q11" s="120" t="s">
        <v>34</v>
      </c>
    </row>
    <row r="12" spans="1:17" x14ac:dyDescent="0.4">
      <c r="A12" s="140"/>
      <c r="B12" s="146" t="s">
        <v>188</v>
      </c>
      <c r="C12" s="140"/>
      <c r="D12" s="140"/>
      <c r="E12" s="140"/>
      <c r="F12" s="140" t="s">
        <v>2</v>
      </c>
      <c r="G12" s="140"/>
      <c r="H12" s="140"/>
      <c r="I12" s="140"/>
      <c r="N12" s="221" t="s">
        <v>379</v>
      </c>
      <c r="Q12" s="120" t="s">
        <v>35</v>
      </c>
    </row>
    <row r="13" spans="1:17" x14ac:dyDescent="0.4">
      <c r="A13" s="140"/>
      <c r="B13" s="146" t="s">
        <v>196</v>
      </c>
      <c r="C13" s="140"/>
      <c r="D13" s="140"/>
      <c r="E13" s="140"/>
      <c r="F13" s="140"/>
      <c r="G13" s="140"/>
      <c r="H13" s="140"/>
      <c r="I13" s="140"/>
      <c r="N13" s="223" t="s">
        <v>380</v>
      </c>
      <c r="Q13" s="120" t="s">
        <v>36</v>
      </c>
    </row>
    <row r="14" spans="1:17" x14ac:dyDescent="0.4">
      <c r="A14" s="140"/>
      <c r="B14" s="146" t="s">
        <v>197</v>
      </c>
      <c r="C14" s="140"/>
      <c r="D14" s="140"/>
      <c r="E14" s="140"/>
      <c r="F14" s="140"/>
      <c r="G14" s="140"/>
      <c r="H14" s="140"/>
      <c r="I14" s="140"/>
      <c r="N14" s="223" t="s">
        <v>381</v>
      </c>
      <c r="Q14" s="120" t="s">
        <v>37</v>
      </c>
    </row>
    <row r="15" spans="1:17" x14ac:dyDescent="0.4">
      <c r="A15" s="140"/>
      <c r="B15" s="146" t="s">
        <v>189</v>
      </c>
      <c r="C15" s="140"/>
      <c r="D15" s="140"/>
      <c r="E15" s="140"/>
      <c r="F15" s="140"/>
      <c r="G15" s="140"/>
      <c r="H15" s="140"/>
      <c r="I15" s="140"/>
      <c r="N15" s="221" t="s">
        <v>382</v>
      </c>
      <c r="Q15" s="120" t="s">
        <v>38</v>
      </c>
    </row>
    <row r="16" spans="1:17" x14ac:dyDescent="0.4">
      <c r="A16" s="140"/>
      <c r="B16" s="146" t="s">
        <v>198</v>
      </c>
      <c r="C16" s="140"/>
      <c r="D16" s="140"/>
      <c r="E16" s="140"/>
      <c r="F16" s="140"/>
      <c r="G16" s="140"/>
      <c r="H16" s="140"/>
      <c r="I16" s="140"/>
      <c r="N16" s="221" t="s">
        <v>225</v>
      </c>
      <c r="Q16" s="120" t="s">
        <v>39</v>
      </c>
    </row>
    <row r="17" spans="1:14" x14ac:dyDescent="0.4">
      <c r="A17" s="140"/>
      <c r="B17" s="146" t="s">
        <v>190</v>
      </c>
      <c r="C17" s="140"/>
      <c r="D17" s="140"/>
      <c r="E17" s="140"/>
      <c r="F17" s="140"/>
      <c r="G17" s="140"/>
      <c r="H17" s="140"/>
      <c r="I17" s="140"/>
      <c r="N17" s="221" t="s">
        <v>383</v>
      </c>
    </row>
    <row r="18" spans="1:14" x14ac:dyDescent="0.4">
      <c r="A18" s="140"/>
      <c r="B18" s="146" t="s">
        <v>191</v>
      </c>
      <c r="C18" s="140"/>
      <c r="D18" s="140"/>
      <c r="E18" s="140"/>
      <c r="F18" s="140"/>
      <c r="G18" s="140"/>
      <c r="H18" s="140"/>
      <c r="I18" s="140"/>
      <c r="N18" s="223" t="s">
        <v>384</v>
      </c>
    </row>
    <row r="19" spans="1:14" x14ac:dyDescent="0.4">
      <c r="N19" s="223" t="s">
        <v>385</v>
      </c>
    </row>
    <row r="20" spans="1:14" x14ac:dyDescent="0.4">
      <c r="N20" s="223" t="s">
        <v>386</v>
      </c>
    </row>
    <row r="21" spans="1:14" x14ac:dyDescent="0.4">
      <c r="N21" s="223" t="s">
        <v>387</v>
      </c>
    </row>
  </sheetData>
  <mergeCells count="1">
    <mergeCell ref="F3:F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5" workbookViewId="0">
      <selection activeCell="C18" sqref="C18"/>
    </sheetView>
  </sheetViews>
  <sheetFormatPr defaultRowHeight="21" x14ac:dyDescent="0.35"/>
  <cols>
    <col min="1" max="1" width="39.28515625" style="219" customWidth="1"/>
    <col min="2" max="2" width="17.5703125" style="219" customWidth="1"/>
    <col min="3" max="4" width="54.7109375" style="219" customWidth="1"/>
    <col min="5" max="7" width="9.140625" style="195"/>
    <col min="8" max="8" width="50.28515625" style="195" customWidth="1"/>
    <col min="9" max="16384" width="9.140625" style="195"/>
  </cols>
  <sheetData>
    <row r="1" spans="1:8" x14ac:dyDescent="0.25">
      <c r="A1" s="212" t="s">
        <v>388</v>
      </c>
      <c r="B1" s="212" t="s">
        <v>389</v>
      </c>
      <c r="C1" s="212" t="s">
        <v>390</v>
      </c>
      <c r="D1" s="212" t="s">
        <v>391</v>
      </c>
    </row>
    <row r="2" spans="1:8" ht="63" x14ac:dyDescent="0.25">
      <c r="A2" s="446" t="s">
        <v>218</v>
      </c>
      <c r="B2" s="213" t="s">
        <v>392</v>
      </c>
      <c r="C2" s="214" t="s">
        <v>219</v>
      </c>
      <c r="D2" s="214" t="s">
        <v>393</v>
      </c>
      <c r="H2" s="215" t="s">
        <v>394</v>
      </c>
    </row>
    <row r="3" spans="1:8" ht="63" x14ac:dyDescent="0.25">
      <c r="A3" s="447"/>
      <c r="B3" s="213" t="s">
        <v>392</v>
      </c>
      <c r="C3" s="214" t="s">
        <v>220</v>
      </c>
      <c r="D3" s="214" t="s">
        <v>395</v>
      </c>
    </row>
    <row r="4" spans="1:8" ht="105" x14ac:dyDescent="0.25">
      <c r="A4" s="448"/>
      <c r="B4" s="213" t="s">
        <v>392</v>
      </c>
      <c r="C4" s="214" t="s">
        <v>221</v>
      </c>
      <c r="D4" s="214" t="s">
        <v>396</v>
      </c>
    </row>
    <row r="5" spans="1:8" ht="126" x14ac:dyDescent="0.25">
      <c r="A5" s="443" t="s">
        <v>32</v>
      </c>
      <c r="B5" s="216" t="s">
        <v>392</v>
      </c>
      <c r="C5" s="217" t="s">
        <v>372</v>
      </c>
      <c r="D5" s="217" t="s">
        <v>397</v>
      </c>
    </row>
    <row r="6" spans="1:8" ht="105" x14ac:dyDescent="0.25">
      <c r="A6" s="444"/>
      <c r="B6" s="216" t="s">
        <v>392</v>
      </c>
      <c r="C6" s="217" t="s">
        <v>373</v>
      </c>
      <c r="D6" s="217" t="s">
        <v>398</v>
      </c>
    </row>
    <row r="7" spans="1:8" ht="63" x14ac:dyDescent="0.25">
      <c r="A7" s="445"/>
      <c r="B7" s="216" t="s">
        <v>392</v>
      </c>
      <c r="C7" s="217" t="s">
        <v>374</v>
      </c>
      <c r="D7" s="217" t="s">
        <v>399</v>
      </c>
    </row>
    <row r="8" spans="1:8" ht="84" x14ac:dyDescent="0.25">
      <c r="A8" s="449" t="s">
        <v>222</v>
      </c>
      <c r="B8" s="213" t="s">
        <v>392</v>
      </c>
      <c r="C8" s="214" t="s">
        <v>376</v>
      </c>
      <c r="D8" s="214" t="s">
        <v>400</v>
      </c>
    </row>
    <row r="9" spans="1:8" ht="105" x14ac:dyDescent="0.25">
      <c r="A9" s="450"/>
      <c r="B9" s="213" t="s">
        <v>392</v>
      </c>
      <c r="C9" s="214" t="s">
        <v>377</v>
      </c>
      <c r="D9" s="214" t="s">
        <v>401</v>
      </c>
    </row>
    <row r="10" spans="1:8" ht="105" x14ac:dyDescent="0.25">
      <c r="A10" s="218" t="s">
        <v>30</v>
      </c>
      <c r="B10" s="216" t="s">
        <v>392</v>
      </c>
      <c r="C10" s="217" t="s">
        <v>378</v>
      </c>
      <c r="D10" s="217" t="s">
        <v>402</v>
      </c>
    </row>
    <row r="11" spans="1:8" ht="42" x14ac:dyDescent="0.25">
      <c r="A11" s="446" t="s">
        <v>34</v>
      </c>
      <c r="B11" s="213" t="s">
        <v>392</v>
      </c>
      <c r="C11" s="214" t="s">
        <v>223</v>
      </c>
      <c r="D11" s="214" t="s">
        <v>403</v>
      </c>
    </row>
    <row r="12" spans="1:8" ht="84" x14ac:dyDescent="0.25">
      <c r="A12" s="448"/>
      <c r="B12" s="213" t="s">
        <v>392</v>
      </c>
      <c r="C12" s="214" t="s">
        <v>379</v>
      </c>
      <c r="D12" s="214" t="s">
        <v>404</v>
      </c>
    </row>
    <row r="13" spans="1:8" ht="105" x14ac:dyDescent="0.25">
      <c r="A13" s="451" t="s">
        <v>224</v>
      </c>
      <c r="B13" s="216" t="s">
        <v>392</v>
      </c>
      <c r="C13" s="217" t="s">
        <v>380</v>
      </c>
      <c r="D13" s="217" t="s">
        <v>405</v>
      </c>
    </row>
    <row r="14" spans="1:8" ht="63" x14ac:dyDescent="0.25">
      <c r="A14" s="452"/>
      <c r="B14" s="216" t="s">
        <v>392</v>
      </c>
      <c r="C14" s="217" t="s">
        <v>381</v>
      </c>
      <c r="D14" s="217" t="s">
        <v>406</v>
      </c>
    </row>
    <row r="15" spans="1:8" ht="42" x14ac:dyDescent="0.25">
      <c r="A15" s="449" t="s">
        <v>33</v>
      </c>
      <c r="B15" s="213" t="s">
        <v>392</v>
      </c>
      <c r="C15" s="214" t="s">
        <v>382</v>
      </c>
      <c r="D15" s="214" t="s">
        <v>407</v>
      </c>
    </row>
    <row r="16" spans="1:8" ht="84" x14ac:dyDescent="0.25">
      <c r="A16" s="453"/>
      <c r="B16" s="213" t="s">
        <v>392</v>
      </c>
      <c r="C16" s="214" t="s">
        <v>225</v>
      </c>
      <c r="D16" s="214" t="s">
        <v>408</v>
      </c>
    </row>
    <row r="17" spans="1:4" ht="63" x14ac:dyDescent="0.25">
      <c r="A17" s="450"/>
      <c r="B17" s="213" t="s">
        <v>392</v>
      </c>
      <c r="C17" s="214" t="s">
        <v>383</v>
      </c>
      <c r="D17" s="214" t="s">
        <v>409</v>
      </c>
    </row>
    <row r="18" spans="1:4" ht="63" x14ac:dyDescent="0.25">
      <c r="A18" s="443" t="s">
        <v>28</v>
      </c>
      <c r="B18" s="216" t="s">
        <v>392</v>
      </c>
      <c r="C18" s="217" t="s">
        <v>384</v>
      </c>
      <c r="D18" s="217" t="s">
        <v>410</v>
      </c>
    </row>
    <row r="19" spans="1:4" ht="84" x14ac:dyDescent="0.25">
      <c r="A19" s="444"/>
      <c r="B19" s="216" t="s">
        <v>392</v>
      </c>
      <c r="C19" s="217" t="s">
        <v>385</v>
      </c>
      <c r="D19" s="217" t="s">
        <v>411</v>
      </c>
    </row>
    <row r="20" spans="1:4" ht="63" x14ac:dyDescent="0.25">
      <c r="A20" s="444"/>
      <c r="B20" s="216" t="s">
        <v>392</v>
      </c>
      <c r="C20" s="217" t="s">
        <v>386</v>
      </c>
      <c r="D20" s="217" t="s">
        <v>412</v>
      </c>
    </row>
    <row r="21" spans="1:4" x14ac:dyDescent="0.25">
      <c r="A21" s="445"/>
      <c r="B21" s="216" t="s">
        <v>392</v>
      </c>
      <c r="C21" s="217" t="s">
        <v>387</v>
      </c>
      <c r="D21" s="217" t="s">
        <v>413</v>
      </c>
    </row>
  </sheetData>
  <mergeCells count="7">
    <mergeCell ref="A18:A21"/>
    <mergeCell ref="A2:A4"/>
    <mergeCell ref="A5:A7"/>
    <mergeCell ref="A8:A9"/>
    <mergeCell ref="A11:A12"/>
    <mergeCell ref="A13:A14"/>
    <mergeCell ref="A15:A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Mapa Estratégico e ODS</vt:lpstr>
      <vt:lpstr>Indicadores e Metas</vt:lpstr>
      <vt:lpstr>Quadro Geral</vt:lpstr>
      <vt:lpstr>Anexo_1.1_Limites Estratégicos</vt:lpstr>
      <vt:lpstr>Anexo_1.2_Usos e Fontes</vt:lpstr>
      <vt:lpstr>Anexo_1.3_ Elemento de Despesas</vt:lpstr>
      <vt:lpstr>Resumo</vt:lpstr>
      <vt:lpstr>Ações Estratégicas - Descrição</vt:lpstr>
      <vt:lpstr>'Anexo_1.2_Usos e Fontes'!Area_de_impressao</vt:lpstr>
      <vt:lpstr>'Indicadores e Metas'!Area_de_impressao</vt:lpstr>
      <vt:lpstr>'Mapa Estratégico e ODS'!Area_de_impressao</vt:lpstr>
      <vt:lpstr>'Quadro Geral'!Area_de_impressao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Rios Costa</dc:creator>
  <cp:lastModifiedBy>Ralfe Vinhas</cp:lastModifiedBy>
  <cp:lastPrinted>2020-09-04T17:25:15Z</cp:lastPrinted>
  <dcterms:created xsi:type="dcterms:W3CDTF">2013-07-30T15:20:59Z</dcterms:created>
  <dcterms:modified xsi:type="dcterms:W3CDTF">2020-09-04T17:26:24Z</dcterms:modified>
</cp:coreProperties>
</file>